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updateLinks="never" codeName="ThisWorkbook" defaultThemeVersion="166925"/>
  <mc:AlternateContent xmlns:mc="http://schemas.openxmlformats.org/markup-compatibility/2006">
    <mc:Choice Requires="x15">
      <x15ac:absPath xmlns:x15ac="http://schemas.microsoft.com/office/spreadsheetml/2010/11/ac" url="https://raorg.sharepoint.com/sites/StandardsAssurance/Shared Documents/3. Global Assurance/CB Management/CAF Corrections/Done/"/>
    </mc:Choice>
  </mc:AlternateContent>
  <xr:revisionPtr revIDLastSave="75" documentId="8_{5F90CA69-EE87-4830-AB9A-7311DEA3321F}" xr6:coauthVersionLast="47" xr6:coauthVersionMax="47" xr10:uidLastSave="{DDA89664-A18D-43A3-B406-D1FC84664BAD}"/>
  <bookViews>
    <workbookView xWindow="-110" yWindow="-110" windowWidth="19420" windowHeight="10420" tabRatio="857" activeTab="2" xr2:uid="{5F783A56-0B7D-4D26-859E-21DDC5DB52FF}"/>
  </bookViews>
  <sheets>
    <sheet name="Coverpage" sheetId="23" r:id="rId1"/>
    <sheet name="Guidance" sheetId="24" r:id="rId2"/>
    <sheet name="1.Application Form" sheetId="2" r:id="rId3"/>
    <sheet name="2.Audit Plan" sheetId="7" r:id="rId4"/>
    <sheet name="2a.Risk Assessment" sheetId="11" r:id="rId5"/>
    <sheet name="2b.Duration" sheetId="4" r:id="rId6"/>
    <sheet name="3.Audit Summary" sheetId="20" r:id="rId7"/>
    <sheet name="4.Monitoring" sheetId="22" r:id="rId8"/>
    <sheet name="Hidden Lists" sheetId="12" state="veryHidden" r:id="rId9"/>
    <sheet name="Crop List" sheetId="25" state="veryHidden" r:id="rId10"/>
    <sheet name="Factors" sheetId="13" state="veryHidden" r:id="rId11"/>
  </sheets>
  <externalReferences>
    <externalReference r:id="rId12"/>
    <externalReference r:id="rId13"/>
  </externalReferences>
  <definedNames>
    <definedName name="_xlnm._FilterDatabase" localSheetId="8" hidden="1">'Hidden Lists'!#REF!</definedName>
    <definedName name="Cocoa">'Crop List'!$C$3</definedName>
    <definedName name="Coffee">'Crop List'!$C$4:$C$5</definedName>
    <definedName name="Farm">'Hidden Lists'!$P$3:$P$4</definedName>
    <definedName name="Flower">'Crop List'!$C$6:$C$13</definedName>
    <definedName name="Fruit">'Crop List'!$C$14:$C$135</definedName>
    <definedName name="Herbs">'Crop List'!$C$136:$C$308</definedName>
    <definedName name="Name_CB">'[1]Drop Down Lists'!$C$3:$C$46</definedName>
    <definedName name="Nuts">'Crop List'!$C$309:$C$315</definedName>
    <definedName name="PalmOil">'Crop List'!#REF!</definedName>
    <definedName name="SupplyChain">'Hidden Lists'!$P$6:$P$7</definedName>
    <definedName name="Tea">'Crop List'!$C$316</definedName>
    <definedName name="Vegetable">'Crop List'!$C$317:$C$368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7" l="1"/>
  <c r="C34" i="20" s="1"/>
  <c r="F18" i="22"/>
  <c r="F16" i="22"/>
  <c r="E4" i="13"/>
  <c r="D4" i="13" s="1"/>
  <c r="C4" i="13" s="1"/>
  <c r="A130" i="2"/>
  <c r="A93" i="2"/>
  <c r="B82" i="7"/>
  <c r="B125" i="2"/>
  <c r="D141" i="2" s="1"/>
  <c r="C125" i="2"/>
  <c r="D125" i="2"/>
  <c r="E125" i="2"/>
  <c r="D142" i="2"/>
  <c r="C10" i="4"/>
  <c r="B15" i="7"/>
  <c r="A99" i="2"/>
  <c r="A100" i="2"/>
  <c r="A101" i="2"/>
  <c r="A96" i="2"/>
  <c r="A97" i="2"/>
  <c r="A98" i="2"/>
  <c r="A102" i="2"/>
  <c r="A103" i="2"/>
  <c r="A104" i="2"/>
  <c r="A105" i="2"/>
  <c r="A106" i="2"/>
  <c r="A107" i="2"/>
  <c r="A108" i="2"/>
  <c r="B34" i="20"/>
  <c r="F15" i="22"/>
  <c r="G50" i="2"/>
  <c r="H50" i="2"/>
  <c r="D138" i="2"/>
  <c r="Q15" i="13"/>
  <c r="B64" i="7"/>
  <c r="B3" i="23"/>
  <c r="F14" i="23"/>
  <c r="A9" i="22"/>
  <c r="J147" i="2"/>
  <c r="I147" i="2"/>
  <c r="J146" i="2"/>
  <c r="I146" i="2"/>
  <c r="AQ4" i="13"/>
  <c r="AQ5" i="13"/>
  <c r="AQ6" i="13"/>
  <c r="AQ3" i="13"/>
  <c r="A1" i="25"/>
  <c r="A31" i="23"/>
  <c r="C84" i="7"/>
  <c r="D11" i="4"/>
  <c r="D58" i="7"/>
  <c r="D54" i="7"/>
  <c r="D50" i="7"/>
  <c r="D46" i="7"/>
  <c r="D42" i="7"/>
  <c r="D38" i="7"/>
  <c r="A38" i="2"/>
  <c r="G14" i="22"/>
  <c r="B9" i="22"/>
  <c r="J148" i="2"/>
  <c r="I148" i="2"/>
  <c r="B15" i="22"/>
  <c r="I17" i="22"/>
  <c r="I15" i="22"/>
  <c r="D160" i="2"/>
  <c r="K1" i="2"/>
  <c r="E1" i="7" s="1"/>
  <c r="I18" i="22"/>
  <c r="I12" i="22"/>
  <c r="I11" i="22"/>
  <c r="I10" i="22"/>
  <c r="A4" i="4"/>
  <c r="A29" i="7"/>
  <c r="A30" i="7"/>
  <c r="A31" i="7"/>
  <c r="A28" i="7"/>
  <c r="A95" i="2"/>
  <c r="A109" i="2"/>
  <c r="A110" i="2"/>
  <c r="A111" i="2"/>
  <c r="A112" i="2"/>
  <c r="A113" i="2"/>
  <c r="A114" i="2"/>
  <c r="A115" i="2"/>
  <c r="A116" i="2"/>
  <c r="A117" i="2"/>
  <c r="A118" i="2"/>
  <c r="A119" i="2"/>
  <c r="A120" i="2"/>
  <c r="A121" i="2"/>
  <c r="A122" i="2"/>
  <c r="A123" i="2"/>
  <c r="A124" i="2"/>
  <c r="B71" i="7"/>
  <c r="F11" i="22"/>
  <c r="F12" i="22"/>
  <c r="F13" i="22"/>
  <c r="F14" i="22"/>
  <c r="G15" i="22" s="1"/>
  <c r="G17" i="22" s="1"/>
  <c r="F17" i="22"/>
  <c r="F10" i="22"/>
  <c r="F9" i="22"/>
  <c r="C41" i="12"/>
  <c r="C42" i="12"/>
  <c r="C37" i="12"/>
  <c r="C36" i="12"/>
  <c r="C27" i="12"/>
  <c r="C30" i="12" s="1"/>
  <c r="C26" i="12"/>
  <c r="F161" i="2"/>
  <c r="C43" i="12"/>
  <c r="C38" i="12"/>
  <c r="B10" i="22"/>
  <c r="A10" i="22"/>
  <c r="A4" i="22"/>
  <c r="A3" i="22"/>
  <c r="A4" i="20"/>
  <c r="A3" i="20"/>
  <c r="Q21" i="13"/>
  <c r="Q22" i="13"/>
  <c r="Q23" i="13"/>
  <c r="T38" i="13"/>
  <c r="U38" i="13"/>
  <c r="V38" i="13"/>
  <c r="C9" i="7"/>
  <c r="C8" i="7"/>
  <c r="B8" i="11"/>
  <c r="B11" i="7"/>
  <c r="A3" i="4"/>
  <c r="A86" i="2"/>
  <c r="D139" i="2" s="1"/>
  <c r="U17" i="13"/>
  <c r="F125" i="2"/>
  <c r="G125" i="2"/>
  <c r="H125" i="2"/>
  <c r="I125" i="2"/>
  <c r="D145" i="2"/>
  <c r="U16" i="13"/>
  <c r="U19" i="13"/>
  <c r="T17" i="13"/>
  <c r="Y17" i="13"/>
  <c r="D143" i="2"/>
  <c r="B16" i="7"/>
  <c r="D16" i="7"/>
  <c r="D163" i="7"/>
  <c r="L125" i="2"/>
  <c r="K125" i="2"/>
  <c r="D146" i="2"/>
  <c r="B24" i="7"/>
  <c r="B12" i="7"/>
  <c r="D12" i="7"/>
  <c r="B13" i="7"/>
  <c r="A4" i="11"/>
  <c r="A3" i="11"/>
  <c r="A4" i="7"/>
  <c r="A3" i="7"/>
  <c r="D147" i="2"/>
  <c r="X17" i="13"/>
  <c r="V17" i="13"/>
  <c r="K8" i="12"/>
  <c r="K6" i="12"/>
  <c r="K7" i="12"/>
  <c r="K4" i="12"/>
  <c r="K5" i="12"/>
  <c r="K3" i="12"/>
  <c r="D25" i="7"/>
  <c r="T16" i="13" l="1"/>
  <c r="Y16" i="13" s="1"/>
  <c r="E142" i="2"/>
  <c r="Q3" i="13"/>
  <c r="C78" i="7"/>
  <c r="D144" i="2"/>
  <c r="G18" i="22"/>
  <c r="G16" i="22"/>
  <c r="C9" i="4"/>
  <c r="G7" i="4" s="1"/>
  <c r="G8" i="4" s="1"/>
  <c r="H8" i="4" s="1"/>
  <c r="C10" i="22"/>
  <c r="G1" i="22"/>
  <c r="E1" i="20"/>
  <c r="F1" i="11"/>
  <c r="G1" i="4"/>
  <c r="V16" i="13" l="1"/>
  <c r="X16" i="13"/>
  <c r="T19" i="13"/>
  <c r="W16" i="13" s="1"/>
  <c r="W17" i="13"/>
  <c r="B78" i="7"/>
  <c r="B83" i="7"/>
  <c r="G13" i="22"/>
  <c r="G12" i="22" s="1"/>
  <c r="G9" i="4"/>
  <c r="E67" i="7"/>
  <c r="Q16" i="13" s="1"/>
  <c r="D69" i="7" s="1"/>
  <c r="V19" i="13" l="1"/>
  <c r="C33" i="20"/>
  <c r="C9" i="22" s="1"/>
  <c r="X14" i="13"/>
  <c r="G11" i="22"/>
  <c r="G10" i="22"/>
  <c r="T24" i="13" l="1"/>
  <c r="T23" i="13"/>
  <c r="V23" i="13" l="1"/>
  <c r="T30" i="13"/>
  <c r="T36" i="13" s="1"/>
  <c r="T42" i="13" s="1"/>
  <c r="U23" i="13"/>
  <c r="T31" i="13"/>
  <c r="T37" i="13" s="1"/>
  <c r="T43" i="13" s="1"/>
  <c r="V24" i="13"/>
  <c r="U24" i="13"/>
  <c r="U31" i="13" l="1"/>
  <c r="U37" i="13"/>
  <c r="U43" i="13" s="1"/>
  <c r="V31" i="13"/>
  <c r="V37" i="13" s="1"/>
  <c r="V43" i="13" s="1"/>
  <c r="B81" i="7" s="1"/>
  <c r="U30" i="13"/>
  <c r="U36" i="13" s="1"/>
  <c r="U42" i="13" s="1"/>
  <c r="V30" i="13"/>
  <c r="V36" i="13" s="1"/>
  <c r="V42" i="13" s="1"/>
  <c r="B8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tc={15CD8E4B-719A-4A17-AF03-714F1F4E5EEA}</author>
  </authors>
  <commentList>
    <comment ref="C174" authorId="0" shapeId="0" xr:uid="{15CD8E4B-719A-4A17-AF03-714F1F4E5EEA}">
      <text>
        <t>[Threaded comment]
Your version of Excel allows you to read this threaded comment; however, any edits to it will get removed if the file is opened in a newer version of Excel. Learn more: https://go.microsoft.com/fwlink/?linkid=870924
Comment:
    Is this the same as Chilli or another crop? If it's the same, then add Other chilli as a variety!</t>
      </text>
    </comment>
  </commentList>
</comments>
</file>

<file path=xl/sharedStrings.xml><?xml version="1.0" encoding="utf-8"?>
<sst xmlns="http://schemas.openxmlformats.org/spreadsheetml/2006/main" count="1975" uniqueCount="1107">
  <si>
    <t>Official Template</t>
  </si>
  <si>
    <t>Certification Application Form (CAF) - Supply Chain Certification</t>
  </si>
  <si>
    <t>Version</t>
  </si>
  <si>
    <t>Translation Disclaimer </t>
  </si>
  <si>
    <t>For any question related to the precise meaning of the information contained in the translation, please refer to the official English version for clarification. Any discrepancies or differences in meaning due to translation are not binding and have no effect for auditing or certification purposes.</t>
  </si>
  <si>
    <t>More information? </t>
  </si>
  <si>
    <r>
      <t>For more information about the Rainforest Alliance, visit </t>
    </r>
    <r>
      <rPr>
        <sz val="10"/>
        <color rgb="FF1A52C2"/>
        <rFont val="Century Gothic"/>
        <family val="2"/>
      </rPr>
      <t>www.rainforest-alliance.org</t>
    </r>
    <r>
      <rPr>
        <sz val="10"/>
        <color theme="1"/>
        <rFont val="Century Gothic"/>
        <family val="2"/>
      </rPr>
      <t> or contact </t>
    </r>
    <r>
      <rPr>
        <sz val="10"/>
        <color rgb="FF1A52C2"/>
        <rFont val="Century Gothic"/>
        <family val="2"/>
      </rPr>
      <t>info@ra.org</t>
    </r>
    <r>
      <rPr>
        <sz val="10"/>
        <color theme="1"/>
        <rFont val="Century Gothic"/>
        <family val="2"/>
      </rPr>
      <t> </t>
    </r>
  </si>
  <si>
    <t>Document Name:</t>
  </si>
  <si>
    <t>Document Code:</t>
  </si>
  <si>
    <t>Version:</t>
  </si>
  <si>
    <t>Date of first publication:</t>
  </si>
  <si>
    <t>Date of revision:</t>
  </si>
  <si>
    <t>Valid From:</t>
  </si>
  <si>
    <t>Expires by:</t>
  </si>
  <si>
    <t>Until further notice</t>
  </si>
  <si>
    <t xml:space="preserve">Developed by: </t>
  </si>
  <si>
    <t xml:space="preserve">Approved by: </t>
  </si>
  <si>
    <t>Rainforest Alliance Department Standards and Assurance</t>
  </si>
  <si>
    <t>Senior Director, Standards and Assurance</t>
  </si>
  <si>
    <t>Linked to:</t>
  </si>
  <si>
    <t>Replaces:</t>
  </si>
  <si>
    <t>N/A</t>
  </si>
  <si>
    <t xml:space="preserve">Applicable to: </t>
  </si>
  <si>
    <t>Supply Chain Certificate Holders and Certification Bodies</t>
  </si>
  <si>
    <t>Country/Region:</t>
  </si>
  <si>
    <t>All</t>
  </si>
  <si>
    <t>Crop:</t>
  </si>
  <si>
    <t xml:space="preserve">Type of Certification: </t>
  </si>
  <si>
    <t>© 2022 Rainforest Alliance. All rights reserved.</t>
  </si>
  <si>
    <t>All crops in the scope of the Rainforest Alliance certification system; please see Certification Rules.</t>
  </si>
  <si>
    <t>Individual and Multisite certification options.</t>
  </si>
  <si>
    <t>Any use of this content including reproduction, modification, distribution or republication, without the prior written consent of Rainforest Alliance is strictly prohibited.</t>
  </si>
  <si>
    <t>Guidance</t>
  </si>
  <si>
    <t>How to use this template</t>
  </si>
  <si>
    <r>
      <t xml:space="preserve">The </t>
    </r>
    <r>
      <rPr>
        <b/>
        <sz val="10"/>
        <color rgb="FF175259"/>
        <rFont val="Century Gothic"/>
        <family val="2"/>
      </rPr>
      <t>Certification Application Form (CAF)</t>
    </r>
    <r>
      <rPr>
        <sz val="10"/>
        <color rgb="FF175259"/>
        <rFont val="Century Gothic"/>
        <family val="2"/>
      </rPr>
      <t xml:space="preserve"> is an official template provided by Rainforest Alliance to increase the level of consistency, credibility and transparency of all certification processes. This template is </t>
    </r>
    <r>
      <rPr>
        <b/>
        <sz val="10"/>
        <color rgb="FF175259"/>
        <rFont val="Century Gothic"/>
        <family val="2"/>
      </rPr>
      <t>mandatory</t>
    </r>
    <r>
      <rPr>
        <sz val="10"/>
        <color rgb="FF175259"/>
        <rFont val="Century Gothic"/>
        <family val="2"/>
      </rPr>
      <t xml:space="preserve"> for all CHs and CBs and it is based on all related and binding requirements of the Certification and Auditing Rules. </t>
    </r>
    <r>
      <rPr>
        <b/>
        <sz val="10"/>
        <color rgb="FF175259"/>
        <rFont val="Century Gothic"/>
        <family val="2"/>
      </rPr>
      <t>All information the applicable tabs is mandatory, if applicable to a given country/scope</t>
    </r>
    <r>
      <rPr>
        <sz val="10"/>
        <color rgb="FF175259"/>
        <rFont val="Century Gothic"/>
        <family val="2"/>
      </rPr>
      <t>.
All tabs in this document are mandatory, and Rainforest Alliance also provides a series of guidance templates to be used at the discretion of CBs, where they need reference to complement and/or structure their internal RA processes.</t>
    </r>
  </si>
  <si>
    <r>
      <rPr>
        <b/>
        <sz val="10"/>
        <color rgb="FF175259"/>
        <rFont val="Century Gothic"/>
        <family val="2"/>
      </rPr>
      <t>Supply Chain Certificate Holders</t>
    </r>
    <r>
      <rPr>
        <sz val="10"/>
        <color rgb="FF175259"/>
        <rFont val="Century Gothic"/>
        <family val="2"/>
      </rPr>
      <t xml:space="preserve"> should </t>
    </r>
    <r>
      <rPr>
        <b/>
        <sz val="10"/>
        <color rgb="FF175259"/>
        <rFont val="Century Gothic"/>
        <family val="2"/>
      </rPr>
      <t>only</t>
    </r>
    <r>
      <rPr>
        <sz val="10"/>
        <color rgb="FF175259"/>
        <rFont val="Century Gothic"/>
        <family val="2"/>
      </rPr>
      <t xml:space="preserve"> fill in the required information in the </t>
    </r>
    <r>
      <rPr>
        <b/>
        <sz val="10"/>
        <color rgb="FFFF7C80"/>
        <rFont val="Century Gothic"/>
        <family val="2"/>
      </rPr>
      <t xml:space="preserve">red tab (1.Application Form). </t>
    </r>
    <r>
      <rPr>
        <sz val="10"/>
        <color rgb="FF175259"/>
        <rFont val="Century Gothic"/>
        <family val="2"/>
      </rPr>
      <t>Once this tab is filled out, they can either send it to a Certification Body they already work with or use it to request quotations from other Certification Bodies, without duplicating efforts to collect and provide information.</t>
    </r>
  </si>
  <si>
    <t>Step 1:Fill in the Application Form</t>
  </si>
  <si>
    <r>
      <rPr>
        <b/>
        <sz val="10"/>
        <color rgb="FF175259"/>
        <rFont val="Century Gothic"/>
        <family val="2"/>
      </rPr>
      <t>Certification Bodies</t>
    </r>
    <r>
      <rPr>
        <sz val="10"/>
        <color rgb="FF175259"/>
        <rFont val="Century Gothic"/>
        <family val="2"/>
      </rPr>
      <t xml:space="preserve"> receive this document from a Certificate Holder (also applicants) and conduct the audit planning and execution activities in the same file. This helps to centralize information for Quality Reviewers and the Rainforest Alliance. The</t>
    </r>
    <r>
      <rPr>
        <b/>
        <sz val="10"/>
        <color rgb="FF94BA29"/>
        <rFont val="Century Gothic"/>
        <family val="2"/>
      </rPr>
      <t xml:space="preserve"> green tabs (2, 2a and 2b) are related to the planning stage</t>
    </r>
    <r>
      <rPr>
        <sz val="10"/>
        <color rgb="FF175259"/>
        <rFont val="Century Gothic"/>
        <family val="2"/>
      </rPr>
      <t xml:space="preserve"> of the audit while the one in </t>
    </r>
    <r>
      <rPr>
        <b/>
        <sz val="10"/>
        <color rgb="FF1A52C2"/>
        <rFont val="Century Gothic"/>
        <family val="2"/>
      </rPr>
      <t>blue (3) is related to the reporting stage of the audit</t>
    </r>
    <r>
      <rPr>
        <sz val="10"/>
        <color rgb="FF175259"/>
        <rFont val="Century Gothic"/>
        <family val="2"/>
      </rPr>
      <t>. Please know that the audit findings checklist is provided directly in the Rainforest Alliance Certification Platform.</t>
    </r>
  </si>
  <si>
    <t>Step 1: Prepare your planning stage on tabs 2, 2a and 2b</t>
  </si>
  <si>
    <t>Step 2: Report audit summary information in tab 3.</t>
  </si>
  <si>
    <t xml:space="preserve"> Certification Rules Clause 1.4.25</t>
  </si>
  <si>
    <t>Certification Application Form (CAF)</t>
  </si>
  <si>
    <t>For Supply Chain Certificate Holders &amp; Applicants
Single site and multi-site certification</t>
  </si>
  <si>
    <t>Sustainable Agriculture Standard 2020</t>
  </si>
  <si>
    <r>
      <t xml:space="preserve">The following form is an extract of key information provided by the Applicant/Certificate Holder, during the registration process on the Rainforest Alliance Certification Platform. It summarizes critical information to determine audit scope, planning, duration and reporting. By agreeing to the Terms &amp; Conditions the Certificate Holder confirms the data entered in the form is accurate and acknowledges that discrepancies in  data identified in the audit may lead to potential increase of samples and audit duration, and/or scope.
</t>
    </r>
    <r>
      <rPr>
        <b/>
        <i/>
        <sz val="10"/>
        <color rgb="FF175259"/>
        <rFont val="Century Gothic"/>
        <family val="2"/>
      </rPr>
      <t xml:space="preserve">Please go through all white cells and insert the corresponding value applicable to each one of them. In case a value is not applicable or it is a null value, please indicate it as a 0 (zero) before sending your application to your Certification Body as this indicates you have reviewed data. Cells indicated with </t>
    </r>
    <r>
      <rPr>
        <b/>
        <i/>
        <u/>
        <sz val="10"/>
        <color rgb="FF175259"/>
        <rFont val="Century Gothic"/>
        <family val="2"/>
      </rPr>
      <t>underlined</t>
    </r>
    <r>
      <rPr>
        <b/>
        <i/>
        <sz val="10"/>
        <color rgb="FF175259"/>
        <rFont val="Century Gothic"/>
        <family val="2"/>
      </rPr>
      <t xml:space="preserve"> text have guidance texts, please click over to see the related guidance.</t>
    </r>
    <r>
      <rPr>
        <i/>
        <sz val="10"/>
        <color rgb="FF175259"/>
        <rFont val="Century Gothic"/>
        <family val="2"/>
      </rPr>
      <t xml:space="preserve">
The Certification Body is responsible for matching the below information with the Certificate issued and with the Rainforest Alliance Certification Platform once per year.</t>
    </r>
  </si>
  <si>
    <t>A. General Information</t>
  </si>
  <si>
    <t>If you want to apply for Rainforest Alliance certification, please start providing the general information about your operation and relevant contact people.</t>
  </si>
  <si>
    <t>Legal Name of the Organization</t>
  </si>
  <si>
    <t>National Organization ID:</t>
  </si>
  <si>
    <t>Trade/Commercial Name:</t>
  </si>
  <si>
    <t>Name in Certificate:</t>
  </si>
  <si>
    <r>
      <t xml:space="preserve">Parent Organization </t>
    </r>
    <r>
      <rPr>
        <b/>
        <sz val="8"/>
        <color theme="0"/>
        <rFont val="Century Gothic"/>
        <family val="2"/>
      </rPr>
      <t>(if applicable)</t>
    </r>
    <r>
      <rPr>
        <b/>
        <sz val="10"/>
        <color theme="0"/>
        <rFont val="Century Gothic"/>
        <family val="2"/>
      </rPr>
      <t>:</t>
    </r>
  </si>
  <si>
    <r>
      <t xml:space="preserve">Parent Org. National ID:
</t>
    </r>
    <r>
      <rPr>
        <b/>
        <sz val="8"/>
        <color theme="0"/>
        <rFont val="Century Gothic"/>
        <family val="2"/>
      </rPr>
      <t>(if applicable)</t>
    </r>
  </si>
  <si>
    <t>Visiting Address:</t>
  </si>
  <si>
    <t>City:</t>
  </si>
  <si>
    <t>State/Province:</t>
  </si>
  <si>
    <t>Zip/Post Code:</t>
  </si>
  <si>
    <t>Country:</t>
  </si>
  <si>
    <t>Billing Address:</t>
  </si>
  <si>
    <t>Owner or Legal Representative Signing Legal Agreements</t>
  </si>
  <si>
    <t>Certification Implementer</t>
  </si>
  <si>
    <t>First Name:</t>
  </si>
  <si>
    <t>Last Name:</t>
  </si>
  <si>
    <t>National ID:</t>
  </si>
  <si>
    <t>Phone:</t>
  </si>
  <si>
    <t>Mobile:</t>
  </si>
  <si>
    <t>Job Title:</t>
  </si>
  <si>
    <t>Email:</t>
  </si>
  <si>
    <t>Traceability Platform Responsible</t>
  </si>
  <si>
    <t>Billing Contact</t>
  </si>
  <si>
    <t>B. Certification Scope Information</t>
  </si>
  <si>
    <r>
      <t xml:space="preserve">Please insert below the information related to the scope of your certification, including the crops you wish to certify. Please bear in mind that the delivery date of the main crop will determine the window where the audit will happen.
</t>
    </r>
    <r>
      <rPr>
        <b/>
        <i/>
        <sz val="10"/>
        <color rgb="FF175259"/>
        <rFont val="Century Gothic"/>
        <family val="2"/>
      </rPr>
      <t>Please note that all dates here should be inserted in the format Day-Month-Year (dd/mm/yy).</t>
    </r>
  </si>
  <si>
    <t>Application Date:</t>
  </si>
  <si>
    <t>Year in Cycle</t>
  </si>
  <si>
    <t>Unique ID:</t>
  </si>
  <si>
    <t>Audit Type:</t>
  </si>
  <si>
    <t>Category</t>
  </si>
  <si>
    <t>Crop Name</t>
  </si>
  <si>
    <t>Traceability Level</t>
  </si>
  <si>
    <t>Scope</t>
  </si>
  <si>
    <t>SupplyChain</t>
  </si>
  <si>
    <t>Option</t>
  </si>
  <si>
    <t>Main Crop</t>
  </si>
  <si>
    <r>
      <t>2</t>
    </r>
    <r>
      <rPr>
        <b/>
        <vertAlign val="superscript"/>
        <sz val="10"/>
        <color theme="0"/>
        <rFont val="Century Gothic"/>
        <family val="2"/>
      </rPr>
      <t>nd</t>
    </r>
    <r>
      <rPr>
        <b/>
        <sz val="10"/>
        <color theme="0"/>
        <rFont val="Century Gothic"/>
        <family val="2"/>
      </rPr>
      <t xml:space="preserve"> Crop</t>
    </r>
  </si>
  <si>
    <r>
      <t>3</t>
    </r>
    <r>
      <rPr>
        <b/>
        <vertAlign val="superscript"/>
        <sz val="10"/>
        <color theme="0"/>
        <rFont val="Century Gothic"/>
        <family val="2"/>
      </rPr>
      <t>rd</t>
    </r>
    <r>
      <rPr>
        <b/>
        <sz val="10"/>
        <color theme="0"/>
        <rFont val="Century Gothic"/>
        <family val="2"/>
      </rPr>
      <t xml:space="preserve"> Crop</t>
    </r>
  </si>
  <si>
    <r>
      <t>4</t>
    </r>
    <r>
      <rPr>
        <b/>
        <vertAlign val="superscript"/>
        <sz val="10"/>
        <color theme="0"/>
        <rFont val="Century Gothic"/>
        <family val="2"/>
      </rPr>
      <t>th</t>
    </r>
    <r>
      <rPr>
        <b/>
        <sz val="10"/>
        <color theme="0"/>
        <rFont val="Century Gothic"/>
        <family val="2"/>
      </rPr>
      <t xml:space="preserve"> Crop</t>
    </r>
  </si>
  <si>
    <t xml:space="preserve">Highest Verification Level </t>
  </si>
  <si>
    <t>B</t>
  </si>
  <si>
    <t>Sites to be audited</t>
  </si>
  <si>
    <t>Are social requirements applicable to your scope?</t>
  </si>
  <si>
    <t>Yes</t>
  </si>
  <si>
    <t>Number</t>
  </si>
  <si>
    <t>Total admin workers at CH level</t>
  </si>
  <si>
    <r>
      <t xml:space="preserve">Previous UTZ ID/RA Certificate Code (in case of transition audit only):
</t>
    </r>
    <r>
      <rPr>
        <b/>
        <sz val="8"/>
        <color rgb="FF175259"/>
        <rFont val="Century Gothic"/>
        <family val="2"/>
      </rPr>
      <t>Fill as many as needed, one per cell</t>
    </r>
  </si>
  <si>
    <t>Date of first purchase of Certified Product</t>
  </si>
  <si>
    <r>
      <t xml:space="preserve">Please list here other certification schemes you may have.
</t>
    </r>
    <r>
      <rPr>
        <b/>
        <sz val="8"/>
        <color theme="0"/>
        <rFont val="Century Gothic"/>
        <family val="2"/>
      </rPr>
      <t>Please indicate one per cell</t>
    </r>
  </si>
  <si>
    <t>Your audit should take place between:</t>
  </si>
  <si>
    <t>C. Site Identification</t>
  </si>
  <si>
    <t>Indicate below the required information per site that you wish to include in the certification scope. Bear in mind that all sites also need to be included in the RACP/Certification Scope to be shown in the Certificate.</t>
  </si>
  <si>
    <t>Site Name</t>
  </si>
  <si>
    <t>Site Type</t>
  </si>
  <si>
    <t>Site National ID</t>
  </si>
  <si>
    <t>City/State</t>
  </si>
  <si>
    <t>Verification Level of the site 
(From A to E)</t>
  </si>
  <si>
    <t>Traceability Level of the site</t>
  </si>
  <si>
    <t>Site</t>
  </si>
  <si>
    <t>Identity Preserved</t>
  </si>
  <si>
    <t>C</t>
  </si>
  <si>
    <t>Mass Balance</t>
  </si>
  <si>
    <t>Subcontractor</t>
  </si>
  <si>
    <t>A</t>
  </si>
  <si>
    <t>Grievance Mechanism Committee/Person</t>
  </si>
  <si>
    <t>Gender Committee/Person</t>
  </si>
  <si>
    <t>D. Details on Workforce Composition</t>
  </si>
  <si>
    <t>Permanent Male Workers</t>
  </si>
  <si>
    <t>Permanent Female Workers</t>
  </si>
  <si>
    <t>Temporary Male Workers</t>
  </si>
  <si>
    <t>Temporary Female Workers</t>
  </si>
  <si>
    <t>Migrant Male Workers</t>
  </si>
  <si>
    <t>Migrant Female Workers</t>
  </si>
  <si>
    <t>Workers &lt;18 years</t>
  </si>
  <si>
    <t>Unionized Workers</t>
  </si>
  <si>
    <t>Name of the Unions</t>
  </si>
  <si>
    <t># Houses provided to workers</t>
  </si>
  <si>
    <t>Workers living on the site</t>
  </si>
  <si>
    <t>Indicate how many shifts and their start and end time your organization operates</t>
  </si>
  <si>
    <t>E. Details on Composition of Committees</t>
  </si>
  <si>
    <t>Active labor union details</t>
  </si>
  <si>
    <t>Assess and Address Committee/Person</t>
  </si>
  <si>
    <t>F. Summary of Information</t>
  </si>
  <si>
    <t>This section is not meant to be filled out, it is just a summary of key data provided above.
Confirm below the key information of your certification application. If the data is not correct, please review input data.</t>
  </si>
  <si>
    <t>Date of Scope confirmation in RACP</t>
  </si>
  <si>
    <t>Documents to be submitted to the CB through application.</t>
  </si>
  <si>
    <t>Central Processing Site</t>
  </si>
  <si>
    <t>Document</t>
  </si>
  <si>
    <t>Where</t>
  </si>
  <si>
    <t>Standard Requirement</t>
  </si>
  <si>
    <t>Check</t>
  </si>
  <si>
    <t>Total Sites</t>
  </si>
  <si>
    <t>a. Confirmed Scope information</t>
  </si>
  <si>
    <t>RACP and in CAF</t>
  </si>
  <si>
    <t>b. Verification Level Results</t>
  </si>
  <si>
    <t>RACP and mail</t>
  </si>
  <si>
    <t>Social Aspects</t>
  </si>
  <si>
    <t>Total Permanent Workers</t>
  </si>
  <si>
    <t>c. Self-assessment</t>
  </si>
  <si>
    <t>1.4.2</t>
  </si>
  <si>
    <t>Total Temporary Workers</t>
  </si>
  <si>
    <t>d. Checklist of applicable requirements</t>
  </si>
  <si>
    <t>Mail</t>
  </si>
  <si>
    <t>Total Migrant Workers</t>
  </si>
  <si>
    <t>e. Latest audit report and transaction records</t>
  </si>
  <si>
    <t>If available, via mail</t>
  </si>
  <si>
    <t>Ratio m/f Permanent Workers</t>
  </si>
  <si>
    <t>Ratio m/f Temporary Workers</t>
  </si>
  <si>
    <t>All other documents may be presented during the audit for verification.</t>
  </si>
  <si>
    <t>Children working/living</t>
  </si>
  <si>
    <t>Housed workers per house provided</t>
  </si>
  <si>
    <t>General Comments and Observations</t>
  </si>
  <si>
    <t>H. Confirmation</t>
  </si>
  <si>
    <r>
      <t>The Certificate Holder declares hat the information is reliable and complete and that it knows and will comply with the Standard. This document</t>
    </r>
    <r>
      <rPr>
        <b/>
        <i/>
        <sz val="10"/>
        <color rgb="FF175259"/>
        <rFont val="Century Gothic"/>
        <family val="2"/>
      </rPr>
      <t xml:space="preserve"> does not</t>
    </r>
    <r>
      <rPr>
        <i/>
        <sz val="10"/>
        <color rgb="FF175259"/>
        <rFont val="Century Gothic"/>
        <family val="2"/>
      </rPr>
      <t xml:space="preserve"> replace the Certification Agreement/contract between CB and CH, and the section below is intended to highlight the key clauses of the RA program for Registration/Preparation stage.
The document should be signed by the legal responsible of the Certificate Holder and digital signatures are accepted.</t>
    </r>
  </si>
  <si>
    <t xml:space="preserve">H1. THE CERTIFICATE HOLDER attests that the information provided in this application is accurate and complete, to the best of its knowledge.
H2. THE CERTIFICATE HOLDER authorizes the data contained in this application to be communicated by Rainforest Alliance, if the certification is granted.
H3. THE CERTIFICATE HOLDER has read and understood the current version of the binding documents of Rainforest Alliance certification program applicable scopes.
H4. THE CERTIFICATE HOLDER has read and understood, and THE CERTIFICATE HOLDER am committed to comply with the certification requirements. 
H5. THE CERTIFICATE HOLDER commits to inform any changes to the provided information to THE CERTIFICATION BODY in order to correct issued quotations or contracts.
H6. THE CERTIFICATE HOLDER commits to pay any applicable fees regarding Rainforest Alliance Certification established by the CERTIFICATION BODY and/or RAINFOREST ALLIANCE.
H7. THE CERTIFICATE HOLDER acknowledges, without limitation, the decision of THE CERTIFICATION BODY regarding processing of this application.
H8. THE CERTIFICATE HOLDER declares not having legal lawsuits whose matter are topics covered by the Sustainable Agriculture Standard. If THE CERTIFICATE HOLDER has such lawsuits opened, THE CERTIFICATE HOLDER agrees in declaring information on such lawsuits to THE CERTIFICATION BODY as part of this application in line with this form.	</t>
  </si>
  <si>
    <t>______________________________________</t>
  </si>
  <si>
    <t>Certificate Holder</t>
  </si>
  <si>
    <t>I. For CB Use Only</t>
  </si>
  <si>
    <t>Indicate the status of the application (approved/rejected), the date of the approval (if approved) and date of signature of the Contract Agreement.
The document should be signed by the legal responsible of the Certificate Holder and digital signatures are accepted.</t>
  </si>
  <si>
    <t>Is the information provided sufficient to accept the application?</t>
  </si>
  <si>
    <t>Does the CB have the capacity to carry out the certification services?</t>
  </si>
  <si>
    <t>Status</t>
  </si>
  <si>
    <t>CB Application approval Date:</t>
  </si>
  <si>
    <t>Contract signature Date:</t>
  </si>
  <si>
    <t>Audit Plan</t>
  </si>
  <si>
    <t>A. Identification of the CH and Contact Person</t>
  </si>
  <si>
    <t>Please see below quick-access information about the Certificate Holder to be audited.</t>
  </si>
  <si>
    <r>
      <t xml:space="preserve">Name of the Certificate Holder
 </t>
    </r>
    <r>
      <rPr>
        <b/>
        <sz val="8"/>
        <color theme="0"/>
        <rFont val="Century Gothic"/>
        <family val="2"/>
      </rPr>
      <t>(as in certificate):</t>
    </r>
  </si>
  <si>
    <t>Legal name of the Certificate Holder:</t>
  </si>
  <si>
    <t>Address of the operation:</t>
  </si>
  <si>
    <t>Contact Person Name:</t>
  </si>
  <si>
    <t>Telephone:</t>
  </si>
  <si>
    <t>Date this application was shared with the Lead Auditor</t>
  </si>
  <si>
    <t>B. Audit Scope Identification</t>
  </si>
  <si>
    <r>
      <t>Indicate below the requested information as to the scope of the audit. As per Certification Rules clauses 1.1.9 and 1.1.10, The scope of the applicable standard requirements from chapters</t>
    </r>
    <r>
      <rPr>
        <b/>
        <i/>
        <sz val="10"/>
        <color rgb="FF175259"/>
        <rFont val="Century Gothic"/>
        <family val="2"/>
      </rPr>
      <t xml:space="preserve"> 1</t>
    </r>
    <r>
      <rPr>
        <i/>
        <sz val="10"/>
        <color rgb="FF175259"/>
        <rFont val="Century Gothic"/>
        <family val="2"/>
      </rPr>
      <t xml:space="preserve"> shall cover </t>
    </r>
    <r>
      <rPr>
        <b/>
        <i/>
        <sz val="10"/>
        <color rgb="FF175259"/>
        <rFont val="Century Gothic"/>
        <family val="2"/>
      </rPr>
      <t>all operations and sites</t>
    </r>
    <r>
      <rPr>
        <i/>
        <sz val="10"/>
        <color rgb="FF175259"/>
        <rFont val="Century Gothic"/>
        <family val="2"/>
      </rPr>
      <t xml:space="preserve"> of all entities (sites, subcontractors etc.) included in the certification scope of the CH; also for chapters </t>
    </r>
    <r>
      <rPr>
        <b/>
        <i/>
        <sz val="10"/>
        <color rgb="FF175259"/>
        <rFont val="Century Gothic"/>
        <family val="2"/>
      </rPr>
      <t>5 and 6</t>
    </r>
    <r>
      <rPr>
        <i/>
        <sz val="10"/>
        <color rgb="FF175259"/>
        <rFont val="Century Gothic"/>
        <family val="2"/>
      </rPr>
      <t xml:space="preserve"> but only if their are within the scope of activities of the CH. The scope of the applicable standard requirements from </t>
    </r>
    <r>
      <rPr>
        <b/>
        <i/>
        <sz val="10"/>
        <color rgb="FF175259"/>
        <rFont val="Century Gothic"/>
        <family val="2"/>
      </rPr>
      <t>chapters 2 and 3</t>
    </r>
    <r>
      <rPr>
        <i/>
        <sz val="10"/>
        <color rgb="FF175259"/>
        <rFont val="Century Gothic"/>
        <family val="2"/>
      </rPr>
      <t xml:space="preserve"> shall focus on the </t>
    </r>
    <r>
      <rPr>
        <b/>
        <i/>
        <sz val="10"/>
        <color rgb="FF175259"/>
        <rFont val="Century Gothic"/>
        <family val="2"/>
      </rPr>
      <t>crop and activities</t>
    </r>
    <r>
      <rPr>
        <i/>
        <sz val="10"/>
        <color rgb="FF175259"/>
        <rFont val="Century Gothic"/>
        <family val="2"/>
      </rPr>
      <t xml:space="preserve"> related to the crop to be sold with a Rainforest Alliance certified claim.</t>
    </r>
  </si>
  <si>
    <t>Date of the audit plan</t>
  </si>
  <si>
    <t>Standard Version:</t>
  </si>
  <si>
    <t>Audit Scope:</t>
  </si>
  <si>
    <t>Applicable Requirements</t>
  </si>
  <si>
    <t>Crops:</t>
  </si>
  <si>
    <t>Audit method to be used</t>
  </si>
  <si>
    <t>Is this a combined audit?</t>
  </si>
  <si>
    <t>With which schemes?</t>
  </si>
  <si>
    <t>Audit Objectives</t>
  </si>
  <si>
    <t>C. Audit Team Identification</t>
  </si>
  <si>
    <t>Please indicate below the composition of the audit team. Bear in mind the Auditing Rules as to audit team composition to determine the audit team.
Please make sure  that all audit team staff is also registered correctly in the RACP, as applicable.</t>
  </si>
  <si>
    <t>Name:</t>
  </si>
  <si>
    <t>Role:</t>
  </si>
  <si>
    <t>Gender</t>
  </si>
  <si>
    <t>Contact Info:</t>
  </si>
  <si>
    <t>D. Audit Planning</t>
  </si>
  <si>
    <r>
      <t xml:space="preserve">Indicate below details of the audit carried out: Activities such as open and closing meeting, site verification, facility tour, processing sites verification, interviews, documentation check including of which section of the Standard, on site visiting of workers' facilities, infrastructure evaluation, stakeholder meetings, visit to subcontractors, traceability check, the responsible and resources needed to carried this out.
</t>
    </r>
    <r>
      <rPr>
        <b/>
        <i/>
        <sz val="10"/>
        <color rgb="FF175259"/>
        <rFont val="Century Gothic"/>
        <family val="2"/>
      </rPr>
      <t xml:space="preserve">
Please know that all dates here should be inserted in the format Day-Month-Year (dd/mm/yy).</t>
    </r>
  </si>
  <si>
    <t>CB Agreement Signature:</t>
  </si>
  <si>
    <t>As per clause 1.1.18 of Certification Rules, CH compliance should be checked as of this date.</t>
  </si>
  <si>
    <r>
      <t>1</t>
    </r>
    <r>
      <rPr>
        <b/>
        <vertAlign val="superscript"/>
        <sz val="9"/>
        <color rgb="FF175259"/>
        <rFont val="Century Gothic"/>
        <family val="2"/>
      </rPr>
      <t xml:space="preserve">st </t>
    </r>
    <r>
      <rPr>
        <b/>
        <sz val="9"/>
        <color rgb="FF175259"/>
        <rFont val="Century Gothic"/>
        <family val="2"/>
      </rPr>
      <t>proposed Audit Start Date</t>
    </r>
  </si>
  <si>
    <r>
      <t>1</t>
    </r>
    <r>
      <rPr>
        <b/>
        <vertAlign val="superscript"/>
        <sz val="9"/>
        <color rgb="FF175259"/>
        <rFont val="Century Gothic"/>
        <family val="2"/>
      </rPr>
      <t xml:space="preserve">st </t>
    </r>
    <r>
      <rPr>
        <b/>
        <sz val="9"/>
        <color rgb="FF175259"/>
        <rFont val="Century Gothic"/>
        <family val="2"/>
      </rPr>
      <t>proposed Audit End Date</t>
    </r>
  </si>
  <si>
    <t>Projected Duration (in aud/day):</t>
  </si>
  <si>
    <t>Confirmed Audit Start Date</t>
  </si>
  <si>
    <t>Confirmed Audit End Date</t>
  </si>
  <si>
    <t>Nº of Auditors</t>
  </si>
  <si>
    <t>Working Language CH Management</t>
  </si>
  <si>
    <t>Working Language Workers</t>
  </si>
  <si>
    <t>Sampling Description</t>
  </si>
  <si>
    <t>Min Nº of  Sites</t>
  </si>
  <si>
    <t>This is the number of sites/subcontractors to be included in the audit. The lead auditor should decide which farm/sites to be visited, based on the Auditing Rules</t>
  </si>
  <si>
    <t>Min Nº of Workers for Interview</t>
  </si>
  <si>
    <t>Permanent</t>
  </si>
  <si>
    <t>Temporary</t>
  </si>
  <si>
    <t>Admin workers to be interviewed</t>
  </si>
  <si>
    <t># of workers whose files need to be checked</t>
  </si>
  <si>
    <t>Migrant (Auditor Discretion)</t>
  </si>
  <si>
    <t>Unionized (Auditor Discretion)</t>
  </si>
  <si>
    <t>The minimum number of interviews and Sites to be visited is based on the information provided by the CH. The lead auditor may decide to extend them to gather more evidence or assess risks.</t>
  </si>
  <si>
    <t>Audit Agenda</t>
  </si>
  <si>
    <t>Date</t>
  </si>
  <si>
    <r>
      <t xml:space="preserve">Time
</t>
    </r>
    <r>
      <rPr>
        <b/>
        <sz val="8"/>
        <color rgb="FF175259"/>
        <rFont val="Century Gothic"/>
        <family val="2"/>
      </rPr>
      <t>(Start time - End Time)</t>
    </r>
  </si>
  <si>
    <r>
      <t xml:space="preserve">Responsible
</t>
    </r>
    <r>
      <rPr>
        <b/>
        <sz val="8"/>
        <color rgb="FF175259"/>
        <rFont val="Century Gothic"/>
        <family val="2"/>
      </rPr>
      <t>(in charge of execution)</t>
    </r>
  </si>
  <si>
    <r>
      <t xml:space="preserve">Activity
</t>
    </r>
    <r>
      <rPr>
        <b/>
        <sz val="8"/>
        <color rgb="FF175259"/>
        <rFont val="Century Gothic"/>
        <family val="2"/>
      </rPr>
      <t>(Describe the details of the auditing activities to be done separated by Chapter, type of verification and responsible)</t>
    </r>
  </si>
  <si>
    <t>Remarks</t>
  </si>
  <si>
    <t>Document List to be made available by the CH to the Audit team:</t>
  </si>
  <si>
    <t>E.g. Management system, workers records, geodata, factory records, traceability, purchase/sales procedures and purchase/sales records , IMS, approvals and sanctions.  The audit team should specify as much as possible the documents below, bearing CB and CH in mind that the audit is not limited to the below listed documents.</t>
  </si>
  <si>
    <t>List of people/professionals to be present during the audit.</t>
  </si>
  <si>
    <t>E.g. management representative; HR/payroll staff; management of processing facilities; Occupational Health and Safety Committee representative, if applicable; workers representatives including representative(s) of trade union(s), if applicable; assess-and-address committee representative; gender committee representative; grievance committee representative; any other committees.</t>
  </si>
  <si>
    <t>General observations and comments.</t>
  </si>
  <si>
    <t>E. Logistics</t>
  </si>
  <si>
    <t>Please indicate below which are the topics that the CH will afford/pay from his/her end.</t>
  </si>
  <si>
    <t>Meals</t>
  </si>
  <si>
    <t>Accommodation</t>
  </si>
  <si>
    <t>Ground Transportation</t>
  </si>
  <si>
    <t>Flight Tickets</t>
  </si>
  <si>
    <t>F. Confirmation</t>
  </si>
  <si>
    <r>
      <t xml:space="preserve">Please carefully read the clauses below and sign off your acceptance of the audit plan before the audit happens. This document </t>
    </r>
    <r>
      <rPr>
        <b/>
        <i/>
        <sz val="10"/>
        <color rgb="FF175259"/>
        <rFont val="Century Gothic"/>
        <family val="2"/>
      </rPr>
      <t>does not</t>
    </r>
    <r>
      <rPr>
        <i/>
        <sz val="10"/>
        <color rgb="FF175259"/>
        <rFont val="Century Gothic"/>
        <family val="2"/>
      </rPr>
      <t xml:space="preserve"> replace the Certification Agreement/contract between CB and CH, and the section below is indented to highlight the key clauses of the RA program for Planning/Preparation stage.
The document should be signed by the legal responsible of the Certificate Holder and digital signatures are accepted.</t>
    </r>
  </si>
  <si>
    <t xml:space="preserve">F1. THE CERTIFICATE HOLDER acknowledges that the CERTIFICATION BODY may subcontract auditors to carry out the service requested.
F2. THE CERTIFICATE HOLDER will provide all necessary information to auditors to evaluate the farm and all facilities and activities within the certificate scope. 
F3. THE CERTIFICATE HOLDER will keep a record of all claims presented to my organization in relation to product compliance with the relevant standards and will make these records available to the CERTIFICATION BODY. THE CERTIFICATE HOLDER shall take adequate actions in regard to such claims as well as to any deficiency of products or services which may affect compliance with certification requirements. THE CERTIFICATE HOLDER shall document actions taken.
F4. THE CERTIFICATE HOLDER will make certification claims only in relation to the certification scope.
F5. THE CERTIFICATE HOLDER shall not employ the certified product in a way that may affect the image of the CERTIFICATION BODY and will not include any declaration of certified product which may be considered as erroneous or unauthorized by the CERTIFICATION BODY.
F6. Upon suspension or cancellation of certification, THE CERTIFICATE HOLDER will discontinue use of all public affairs that contain any reference to certification, and return all certification documents that the CERTIFICATION BODY may request.
F7. THE CERTIFICATE HOLDER will use certification only to indicate that certified products are in conformity with specific standards.
F8. THE CERTIFICATE HOLDER will make an effort to guarantee that neither the certificate nor the report, nor any parts of these, are employed in a misleading manner.
F9. THE CERTIFICATE HOLDER will comply with the CERTIFICATION BODY’S requirements when mentioning product certification in media such as documents, brochures or publicity.
F10. The CERTIFICATION BODY attests that all its auditors, reviewers, support staff, managers and other related personnel are free of conflict of interest of any financial, commercial, relation or procedural nature and are committed to non-bribery policies established by the CB and the Rainforest Alliance.		</t>
  </si>
  <si>
    <t>Certification Body</t>
  </si>
  <si>
    <t>Name of the Representative</t>
  </si>
  <si>
    <t xml:space="preserve">Audit Risk Assessment </t>
  </si>
  <si>
    <r>
      <t xml:space="preserve">C. Lawsuit investigation (mandatory </t>
    </r>
    <r>
      <rPr>
        <b/>
        <u/>
        <sz val="10"/>
        <color rgb="FFF53D1C"/>
        <rFont val="Century Gothic"/>
        <family val="2"/>
      </rPr>
      <t>if applicable</t>
    </r>
    <r>
      <rPr>
        <b/>
        <sz val="10"/>
        <color rgb="FFF53D1C"/>
        <rFont val="Century Gothic"/>
        <family val="2"/>
      </rPr>
      <t xml:space="preserve"> for a sector and/or country)</t>
    </r>
  </si>
  <si>
    <r>
      <t xml:space="preserve">Clause 2.3.19.u, in Annex AR4 of the Auditing Rules requires CBs to conduct a preliminary investigation on lawsuits open against the Certificate Holder and/or its legal representative on topics related to the social chapter of the Sustainable Agriculture Standard. It is recommended that for countries where deforestation is considered as high risk, the CB should extend this investigation to environmental topics whenever possible.
The CB can do this research in the public court systems and/or by obtaining self-declarations from the Certificate Holder. Both should be listed below. The CB acknowledges that the investigation was properly conducted and </t>
    </r>
    <r>
      <rPr>
        <b/>
        <i/>
        <sz val="10"/>
        <color rgb="FF175259"/>
        <rFont val="Century Gothic"/>
        <family val="2"/>
      </rPr>
      <t>keeps evidence of such consultations in its QMS</t>
    </r>
    <r>
      <rPr>
        <i/>
        <sz val="10"/>
        <color rgb="FF175259"/>
        <rFont val="Century Gothic"/>
        <family val="2"/>
      </rPr>
      <t>.</t>
    </r>
  </si>
  <si>
    <t>Location (Forum)</t>
  </si>
  <si>
    <t>Nº of Lawsuit/Resolution</t>
  </si>
  <si>
    <t>Topic of the Lawsuit</t>
  </si>
  <si>
    <t>Severity</t>
  </si>
  <si>
    <t>Date of opening</t>
  </si>
  <si>
    <t>Audit Duration Calculation</t>
  </si>
  <si>
    <r>
      <t xml:space="preserve">The calculation below is  in line with the Auditing and Certification Rules of the Rainforest Alliance, and therefore mandatory. This calculation is delivered in auditor/days considering a working day of eight hours. Also, it is important to notice that to keep the quality of the audit and the auditor job at the highest levels, auditors are only allowed to work eight hours per audit day including traveling time, as established in clauses 2.1.4 and 2.1.5 of the Auditing Rules. Aud/d is referring to days of an auditor, which is commonly how audit interventions are dimensioned.
The CB should only fill in the Factor 9, and indicate traveling time and extra time (if any). All other values are calculated automatically.
</t>
    </r>
    <r>
      <rPr>
        <b/>
        <i/>
        <sz val="10"/>
        <color rgb="FF175259"/>
        <rFont val="Century Gothic"/>
        <family val="2"/>
      </rPr>
      <t>Please only fill in this sheet after assigning the audit team and finalizing the risk analysis, otherwise the figures will not work properly.</t>
    </r>
  </si>
  <si>
    <t>Value (aud/d)</t>
  </si>
  <si>
    <t>Factor 3</t>
  </si>
  <si>
    <t>Management System</t>
  </si>
  <si>
    <t>As per clause 2.5.8.</t>
  </si>
  <si>
    <t>Minimum Audit Duration (aud/d)</t>
  </si>
  <si>
    <t>Factor 4</t>
  </si>
  <si>
    <t>Sites</t>
  </si>
  <si>
    <t>Each facility is factored as 0.25 aud/d (2h).</t>
  </si>
  <si>
    <t>Duration for CB Quote (Days)</t>
  </si>
  <si>
    <t>Factor 5</t>
  </si>
  <si>
    <t>Interview Duration</t>
  </si>
  <si>
    <t>In aud/d based on the number of planned interviews that have social topics in certification scope</t>
  </si>
  <si>
    <t>Factor 9</t>
  </si>
  <si>
    <t>Site Proximity Factor</t>
  </si>
  <si>
    <t>In case the duration was adjusted, please justify:</t>
  </si>
  <si>
    <t>Factor 10</t>
  </si>
  <si>
    <t>Traveling Time</t>
  </si>
  <si>
    <t>The CB should indicate estimated traveling time from the base of the auditors to the auditing sites. Please consider the overall travel time for all the auditors and not an average time per auditor.</t>
  </si>
  <si>
    <t>Factor 11</t>
  </si>
  <si>
    <t>Duration Correction</t>
  </si>
  <si>
    <r>
      <t xml:space="preserve">The CB can assign extra audit time based on the audit risk analysis and other factors they may find applicable, based on Annex AR4 of the Auditing Rules, for example, for off-site investigations. Also, the CB may deduct time from the duration including negative values as to adjust the audit duration to reality. </t>
    </r>
    <r>
      <rPr>
        <b/>
        <i/>
        <sz val="9"/>
        <color rgb="FF175259"/>
        <rFont val="Century Gothic"/>
        <family val="2"/>
      </rPr>
      <t>Duration increases and reductions shall be justified accordingly</t>
    </r>
  </si>
  <si>
    <t>Factor 12</t>
  </si>
  <si>
    <t>Combined/ integrated audit?</t>
  </si>
  <si>
    <r>
      <t xml:space="preserve">Please choose, as set in  Annex AR10:
No combined audit - </t>
    </r>
    <r>
      <rPr>
        <b/>
        <i/>
        <sz val="9"/>
        <color rgb="FF175259"/>
        <rFont val="Century Gothic"/>
        <family val="2"/>
      </rPr>
      <t>1,00</t>
    </r>
    <r>
      <rPr>
        <i/>
        <sz val="9"/>
        <color rgb="FF175259"/>
        <rFont val="Century Gothic"/>
        <family val="2"/>
      </rPr>
      <t xml:space="preserve">
Combined audit with 2 schemes - </t>
    </r>
    <r>
      <rPr>
        <b/>
        <i/>
        <sz val="9"/>
        <color rgb="FF175259"/>
        <rFont val="Century Gothic"/>
        <family val="2"/>
      </rPr>
      <t>1,50</t>
    </r>
    <r>
      <rPr>
        <i/>
        <sz val="9"/>
        <color rgb="FF175259"/>
        <rFont val="Century Gothic"/>
        <family val="2"/>
      </rPr>
      <t xml:space="preserve">
Combined audits with 3+ schemes - </t>
    </r>
    <r>
      <rPr>
        <b/>
        <i/>
        <sz val="9"/>
        <color rgb="FF175259"/>
        <rFont val="Century Gothic"/>
        <family val="2"/>
      </rPr>
      <t>1,75</t>
    </r>
    <r>
      <rPr>
        <i/>
        <sz val="9"/>
        <color rgb="FF175259"/>
        <rFont val="Century Gothic"/>
        <family val="2"/>
      </rPr>
      <t xml:space="preserve">
If the cell is shown in red, please review the information.</t>
    </r>
  </si>
  <si>
    <t>Audit Summary</t>
  </si>
  <si>
    <t>A. Audit Information Confirmation</t>
  </si>
  <si>
    <t>Please indicate below the following information as related to the finalized audit and further procedures.
Aude/d is referring to days of an auditor, which is commonly how audit interventions are dimensioned.</t>
  </si>
  <si>
    <t>Standard Version</t>
  </si>
  <si>
    <t>Executed Audit Start Date</t>
  </si>
  <si>
    <t>Was the audit terminated?</t>
  </si>
  <si>
    <t>Executed Audit End Date</t>
  </si>
  <si>
    <t>Termination Date</t>
  </si>
  <si>
    <t>Executed Audit Duration (in aid/d)</t>
  </si>
  <si>
    <t>Justification for certification decision or audit termination</t>
  </si>
  <si>
    <t>Was it an audit combined with other schemes?</t>
  </si>
  <si>
    <t>What method was used in this audit?</t>
  </si>
  <si>
    <t>Was there a follow up audit due to NCs?</t>
  </si>
  <si>
    <t>What type of follow up audit, if any?</t>
  </si>
  <si>
    <t>How many NCs found?</t>
  </si>
  <si>
    <t>Executed Follow up Audit Duration (in aid/d)</t>
  </si>
  <si>
    <t>Follow up audit start date</t>
  </si>
  <si>
    <t>Follow up audit end date</t>
  </si>
  <si>
    <t>Name of assigned Quality Reviewer</t>
  </si>
  <si>
    <t>Quality Review completion date</t>
  </si>
  <si>
    <t>Name of assigned Certifier</t>
  </si>
  <si>
    <t>Certification Decision is:</t>
  </si>
  <si>
    <t>Certification Decision date</t>
  </si>
  <si>
    <t xml:space="preserve">Executed Sample </t>
  </si>
  <si>
    <t>Planned Sample</t>
  </si>
  <si>
    <t>If executed sample is less than planned, provide explanation</t>
  </si>
  <si>
    <t>Interviewed Workers</t>
  </si>
  <si>
    <t>Please indicate below which were the sites that were part of the audit sample for this audit. Do not forget that sample increases need to be justified.</t>
  </si>
  <si>
    <t>Name</t>
  </si>
  <si>
    <t>Internal ID Number</t>
  </si>
  <si>
    <t>Type</t>
  </si>
  <si>
    <t>Sampling Type</t>
  </si>
  <si>
    <t>If increase, 
justification</t>
  </si>
  <si>
    <t>Process Monitoring</t>
  </si>
  <si>
    <t>A. Audited Sample</t>
  </si>
  <si>
    <t>B. Timelines</t>
  </si>
  <si>
    <t>Please see below an overview of the audit sample executed, versus the audit that was planned. In case the sample executed was smaller than planned the cells will color red and the CB should provide justification.</t>
  </si>
  <si>
    <t>Below you can see the deadline for all time-bound activities in the certification process triggered before the first audit date and after the last audit date. The Quality Review can use this to ensure timelines were complied with.</t>
  </si>
  <si>
    <t>Executed</t>
  </si>
  <si>
    <t>Planned</t>
  </si>
  <si>
    <t>Deadline</t>
  </si>
  <si>
    <t>Days</t>
  </si>
  <si>
    <t>Application Approval</t>
  </si>
  <si>
    <t>CB Contract Agreement</t>
  </si>
  <si>
    <t>App. Shared with Audit Team</t>
  </si>
  <si>
    <t>Audit Plan sent to CH</t>
  </si>
  <si>
    <t>First Audit Date</t>
  </si>
  <si>
    <t>Last Audit Date</t>
  </si>
  <si>
    <t>NCs Found in audit</t>
  </si>
  <si>
    <t>NC Resolution Window</t>
  </si>
  <si>
    <t>Final Audit Report is finalized</t>
  </si>
  <si>
    <t>Certification Decision</t>
  </si>
  <si>
    <t>License Request</t>
  </si>
  <si>
    <t>Note for translator: This tab should be translated, otherwise the dropdown menus will not work</t>
  </si>
  <si>
    <t>Country List</t>
  </si>
  <si>
    <t>Types of Requirements</t>
  </si>
  <si>
    <t>Y/N List</t>
  </si>
  <si>
    <t>Lawsuit</t>
  </si>
  <si>
    <t>Auditor list</t>
  </si>
  <si>
    <t>Interview Type</t>
  </si>
  <si>
    <t>Cert. Options</t>
  </si>
  <si>
    <t>Description</t>
  </si>
  <si>
    <t>Messages</t>
  </si>
  <si>
    <t>GPF</t>
  </si>
  <si>
    <t>Afghanistan</t>
  </si>
  <si>
    <t>Core Requirements</t>
  </si>
  <si>
    <t>Individual</t>
  </si>
  <si>
    <t>Single Farm</t>
  </si>
  <si>
    <t>A single farm that owns or manages one farm with an independent organizational structure, whereby central management and all activities take place at a single physical location.</t>
  </si>
  <si>
    <t>x</t>
  </si>
  <si>
    <t>Please review the start and end dates of the audit. Based on the inserted dates and number of the auditors, the interval may not be enough.</t>
  </si>
  <si>
    <t>Sites are in very close proximity and it is easy to visit more than 6 sites per auditor within 8 hours, including time for traveling between 6 sites in any 2 selected sub-groups/villages</t>
  </si>
  <si>
    <t>Albania</t>
  </si>
  <si>
    <t>Mandatory Improvements</t>
  </si>
  <si>
    <t>No</t>
  </si>
  <si>
    <t>NC</t>
  </si>
  <si>
    <t>Group</t>
  </si>
  <si>
    <t>Multi Farm</t>
  </si>
  <si>
    <t>Two or more farms owned or rented by one entity whose operations and farming practices are managed centrally, regardless of certification.</t>
  </si>
  <si>
    <t>Sites are in reachable distances and it is reasonable to visit up to 5 sites within 8 hours, including time for traveling between 5 sites in any 2 selected sub-groups/villages</t>
  </si>
  <si>
    <t>Algeria</t>
  </si>
  <si>
    <t>Self-Selected Improvements</t>
  </si>
  <si>
    <t>NA</t>
  </si>
  <si>
    <t>Group of Farms</t>
  </si>
  <si>
    <t>A group of organized farms (group members) that implements a common management system, organized as an association or cooperative or  managed by a farm or other supply chain actor such as an exporter or another entity.</t>
  </si>
  <si>
    <t>Worker Concar</t>
  </si>
  <si>
    <t>Sites are distant from each other and it is reasonable to visit up to 4 sites within 8 hours, including time for traveling between 4 sites in any 2 selected sub-groups/villages</t>
  </si>
  <si>
    <t>Andorra</t>
  </si>
  <si>
    <t>Mandatory Smart Meters</t>
  </si>
  <si>
    <t>Scopes</t>
  </si>
  <si>
    <t>Single Site</t>
  </si>
  <si>
    <t>An individual organization that does not have farming in the scope of its Rainforest Alliance certification, whereby central management and all activities take place at a single physical location</t>
  </si>
  <si>
    <t>being</t>
  </si>
  <si>
    <t>Sites are quite distant from each other and it is reasonable to visit up to 3 sites within 8 hours, including time for traveling between 3 sites in any 2 selected sub-groups/villages</t>
  </si>
  <si>
    <t>Angola</t>
  </si>
  <si>
    <t>Self-Selected Smart Meters</t>
  </si>
  <si>
    <t>Farm</t>
  </si>
  <si>
    <t>Checklist</t>
  </si>
  <si>
    <t>Multi Site</t>
  </si>
  <si>
    <t xml:space="preserve">An organization that does not have farming in the scope of its Rainforest Alliance certification and has an identified central location under which two or more sites are operating. </t>
  </si>
  <si>
    <t>and</t>
  </si>
  <si>
    <t>Antigua and Barbuda</t>
  </si>
  <si>
    <t>Comply</t>
  </si>
  <si>
    <t>worker(s)</t>
  </si>
  <si>
    <t>Social Info</t>
  </si>
  <si>
    <t>Argentina</t>
  </si>
  <si>
    <t>Types of Audits</t>
  </si>
  <si>
    <t>Non-conformity</t>
  </si>
  <si>
    <t>workers</t>
  </si>
  <si>
    <t>This section applies to you if social requirements are applicable to your scope (cell C42). Indicate below the required information per site that you wish to include in the certification scope. Please include only workers directly involved or related with the handling of certified product, not including high management level or other unrelated positions. Bear in mind that all sites need to be included in your certification scope to be shown on the certificate.</t>
  </si>
  <si>
    <t>Armenia</t>
  </si>
  <si>
    <t>Transition</t>
  </si>
  <si>
    <t>Sent List</t>
  </si>
  <si>
    <t>Not Applicable</t>
  </si>
  <si>
    <t>Risk Levels</t>
  </si>
  <si>
    <t>Types of Auditors</t>
  </si>
  <si>
    <t>Please do not fill in this section as social requirements of the chapter 5 are not applicable to you (cell C42).</t>
  </si>
  <si>
    <t>Australia</t>
  </si>
  <si>
    <t>Certification</t>
  </si>
  <si>
    <t>Sent</t>
  </si>
  <si>
    <t>High</t>
  </si>
  <si>
    <t>Lead Auditor</t>
  </si>
  <si>
    <t>Responsible for leading and organizing the audit team; ensures the complete and proper execution of the audit; adjusts the audit plan upon communication to the client; prepares the audit report.</t>
  </si>
  <si>
    <t>Austria</t>
  </si>
  <si>
    <t>Surveillance</t>
  </si>
  <si>
    <t>Not sent</t>
  </si>
  <si>
    <t>Sample Types</t>
  </si>
  <si>
    <t>Medium</t>
  </si>
  <si>
    <t>Lead Auditor for Social Topics</t>
  </si>
  <si>
    <t>Responsible for leading and organizing the social requirements investigation during audits and to apply the extra audit requirements for medium/high risk contexts as per RA social Risk Maps.</t>
  </si>
  <si>
    <t>Please indicate below the responsible persons or committee members for the Grievance mechanism, Gender, and Assess and Address committees, and labor unions.</t>
  </si>
  <si>
    <t>Azerbaijan</t>
  </si>
  <si>
    <t xml:space="preserve">Follow up </t>
  </si>
  <si>
    <t>Low</t>
  </si>
  <si>
    <t>Support Auditor</t>
  </si>
  <si>
    <t>Supports the lead auditor with specific tasks to ensure the complete and proper execution of the audit. Prepares specific input for the audit report.</t>
  </si>
  <si>
    <t>The Bahamas</t>
  </si>
  <si>
    <t>Surprise</t>
  </si>
  <si>
    <t>Trainee Auditor</t>
  </si>
  <si>
    <t>Performs tasks on verification under the supervision of an auditor or the lead auditor at all times.</t>
  </si>
  <si>
    <t>Bahrain</t>
  </si>
  <si>
    <t>Investigation</t>
  </si>
  <si>
    <t>Open</t>
  </si>
  <si>
    <t>Technical Expert</t>
  </si>
  <si>
    <t>Supports in employing specific audit methods for gathering evidence in a given topic identified as high/medium risk for the audit context.</t>
  </si>
  <si>
    <t>Bangladesh</t>
  </si>
  <si>
    <t>Extension</t>
  </si>
  <si>
    <t>Closed</t>
  </si>
  <si>
    <t>Service Provider</t>
  </si>
  <si>
    <t>Interpreter</t>
  </si>
  <si>
    <t>Supports the audit team by literally translating statements of interviews and shall not influence on (non)conformity assessment.</t>
  </si>
  <si>
    <t>Barbados</t>
  </si>
  <si>
    <t>Shadow</t>
  </si>
  <si>
    <t>Secrecy</t>
  </si>
  <si>
    <t>Labor Provider</t>
  </si>
  <si>
    <t>Standard</t>
  </si>
  <si>
    <t>Observer</t>
  </si>
  <si>
    <t>Observes the audit process with no influence for learning or institutional reasons but also for monitoring and assessment of auditors.</t>
  </si>
  <si>
    <t>Belarus</t>
  </si>
  <si>
    <t>Review</t>
  </si>
  <si>
    <t>Other</t>
  </si>
  <si>
    <t>v.1.1</t>
  </si>
  <si>
    <t>Guidance on Worker Types</t>
  </si>
  <si>
    <t>Unionized and Migrant workers are not exclusive categories, meaning that temporary and permanent workers can be migrant and unionized as well. The indication of these field is limited to the fact that the lead auditor needs to make sure that part of the sampled workers in the temporary/permanent categories also cover the number of unionized/migrant workers indicated here.</t>
  </si>
  <si>
    <t>Belgium</t>
  </si>
  <si>
    <t>v.1.2</t>
  </si>
  <si>
    <t>Belize</t>
  </si>
  <si>
    <t>Version Concat</t>
  </si>
  <si>
    <t>(M)</t>
  </si>
  <si>
    <t>Male</t>
  </si>
  <si>
    <t>v.1.3</t>
  </si>
  <si>
    <t>Benin</t>
  </si>
  <si>
    <t>(F)</t>
  </si>
  <si>
    <t>Female</t>
  </si>
  <si>
    <t>Sample Size</t>
  </si>
  <si>
    <t>Bhutan</t>
  </si>
  <si>
    <t>Originally Planned</t>
  </si>
  <si>
    <t>Audit Cicles</t>
  </si>
  <si>
    <t>Bolivia</t>
  </si>
  <si>
    <t>Site Types</t>
  </si>
  <si>
    <t>Increased</t>
  </si>
  <si>
    <t>1st Transition</t>
  </si>
  <si>
    <t>Bosnia and Herzegovina</t>
  </si>
  <si>
    <t>2nd Transition</t>
  </si>
  <si>
    <t>Botswana</t>
  </si>
  <si>
    <t>Validation Combined Audit</t>
  </si>
  <si>
    <t>Brazil</t>
  </si>
  <si>
    <t>Brunei</t>
  </si>
  <si>
    <t>MixedIP</t>
  </si>
  <si>
    <t>Bulgaria</t>
  </si>
  <si>
    <t>Wrong</t>
  </si>
  <si>
    <t>Approved</t>
  </si>
  <si>
    <t>Segregation</t>
  </si>
  <si>
    <t>Burkina Faso</t>
  </si>
  <si>
    <t>Correct</t>
  </si>
  <si>
    <t>Rejected</t>
  </si>
  <si>
    <t>Burundi</t>
  </si>
  <si>
    <t>Cambodia</t>
  </si>
  <si>
    <t>Cert. Decision</t>
  </si>
  <si>
    <t>External Actors</t>
  </si>
  <si>
    <t>Cameroon</t>
  </si>
  <si>
    <t>Follow up audit validation</t>
  </si>
  <si>
    <t>Canada</t>
  </si>
  <si>
    <t>On site</t>
  </si>
  <si>
    <t>Non-certification</t>
  </si>
  <si>
    <t>Intermediary</t>
  </si>
  <si>
    <t>Cape Verde</t>
  </si>
  <si>
    <t>Partially remote</t>
  </si>
  <si>
    <t>Suspension</t>
  </si>
  <si>
    <t>Central African Republic</t>
  </si>
  <si>
    <t>Remote</t>
  </si>
  <si>
    <t>Cancelation</t>
  </si>
  <si>
    <t>Chad</t>
  </si>
  <si>
    <t>Chile</t>
  </si>
  <si>
    <t>China</t>
  </si>
  <si>
    <t>Colombia</t>
  </si>
  <si>
    <t>Comoros</t>
  </si>
  <si>
    <t>Termination Validation</t>
  </si>
  <si>
    <t>Congo, Republic of the</t>
  </si>
  <si>
    <t>Congo, Democratic Republic of the</t>
  </si>
  <si>
    <t>Costa Rica</t>
  </si>
  <si>
    <t>Cote d'Ivoire</t>
  </si>
  <si>
    <t>Croatia</t>
  </si>
  <si>
    <t>Cuba</t>
  </si>
  <si>
    <t>Cyprus</t>
  </si>
  <si>
    <t>Czech Republic</t>
  </si>
  <si>
    <t>Denmark</t>
  </si>
  <si>
    <t>Djibouti</t>
  </si>
  <si>
    <t>Dominica</t>
  </si>
  <si>
    <t>Dominican Republic</t>
  </si>
  <si>
    <t>East Timor (Timor-Leste)</t>
  </si>
  <si>
    <t>Ecuador</t>
  </si>
  <si>
    <t>Egypt</t>
  </si>
  <si>
    <t>El Salvador</t>
  </si>
  <si>
    <t>Equatorial Guinea</t>
  </si>
  <si>
    <t>Eritrea</t>
  </si>
  <si>
    <t>Estonia</t>
  </si>
  <si>
    <t>Ethiopia</t>
  </si>
  <si>
    <t>Fiji</t>
  </si>
  <si>
    <t>Finland</t>
  </si>
  <si>
    <t>France</t>
  </si>
  <si>
    <t>Gabon</t>
  </si>
  <si>
    <t>The 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</si>
  <si>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</si>
  <si>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</si>
  <si>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</si>
  <si>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</si>
  <si>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</si>
  <si>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</si>
  <si>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</si>
  <si>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</si>
  <si>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</si>
  <si>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</si>
  <si>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</si>
  <si>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</si>
  <si>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</si>
  <si>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</si>
  <si>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</si>
  <si>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</si>
  <si>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</si>
  <si>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</si>
  <si>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</si>
  <si>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</si>
  <si>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</si>
  <si>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</si>
  <si>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</si>
  <si>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</si>
  <si>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</si>
  <si>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</si>
  <si>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</si>
  <si>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</si>
  <si>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</si>
  <si>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</si>
  <si>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</si>
  <si>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</si>
  <si>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</si>
  <si>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</si>
  <si>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</si>
  <si>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</si>
  <si>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</si>
  <si>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</si>
  <si>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</si>
  <si>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</si>
  <si>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</si>
  <si>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</si>
  <si>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</si>
  <si>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</si>
  <si>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</si>
  <si>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</si>
  <si>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</si>
  <si>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</si>
  <si>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</si>
  <si>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</si>
  <si>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</si>
  <si>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 Federated States of</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</si>
  <si>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</si>
  <si>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</si>
  <si>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</si>
  <si>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</si>
  <si>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</si>
  <si>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</si>
  <si>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</si>
  <si>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</si>
  <si>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</si>
  <si>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</si>
  <si>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</si>
  <si>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</si>
  <si>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</si>
  <si>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</si>
  <si>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</si>
  <si>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</si>
  <si>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</si>
  <si>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</si>
  <si>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</si>
  <si>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</si>
  <si>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</si>
  <si>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</si>
  <si>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</si>
  <si>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</si>
  <si>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</si>
  <si>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</si>
  <si>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</si>
  <si>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</si>
  <si>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</si>
  <si>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</si>
  <si>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</si>
  <si>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</si>
  <si>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</si>
  <si>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</si>
  <si>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</si>
  <si>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</si>
  <si>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</si>
  <si>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</si>
  <si>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</si>
  <si>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</si>
  <si>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</si>
  <si>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</si>
  <si>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</si>
  <si>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</si>
  <si>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</si>
  <si>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</si>
  <si>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</si>
  <si>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</si>
  <si>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</si>
  <si>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</si>
  <si>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</si>
  <si>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</si>
  <si>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</si>
  <si>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</si>
  <si>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</si>
  <si>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</si>
  <si>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</si>
  <si>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</si>
  <si>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</si>
  <si>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</si>
  <si>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</si>
  <si>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</si>
  <si>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and Tobago</t>
  </si>
  <si>
    <t>Tunisia</t>
  </si>
  <si>
    <t>Turkey</t>
  </si>
  <si>
    <t>Turkmenistan</t>
  </si>
  <si>
    <t>Tuvalu</t>
  </si>
  <si>
    <t>Uganda</t>
  </si>
  <si>
    <t>Ukraine</t>
  </si>
  <si>
    <t>United Arab Emirates</t>
  </si>
  <si>
    <t>United Kingdom</t>
  </si>
  <si>
    <t>United States of America</t>
  </si>
  <si>
    <t>Uruguay</t>
  </si>
  <si>
    <t>Uzbekistan</t>
  </si>
  <si>
    <t>Vanuatu</t>
  </si>
  <si>
    <t>Vatican City (Holy See)</t>
  </si>
  <si>
    <t>Venezuela</t>
  </si>
  <si>
    <t>Vietnam</t>
  </si>
  <si>
    <t>Yemen</t>
  </si>
  <si>
    <t>Zambia</t>
  </si>
  <si>
    <t>Zimbabwe</t>
  </si>
  <si>
    <t>Certification scope</t>
  </si>
  <si>
    <t>Crop name final</t>
  </si>
  <si>
    <t>Category List</t>
  </si>
  <si>
    <t>Important instructions!</t>
  </si>
  <si>
    <t>RA</t>
  </si>
  <si>
    <t>Cocoa</t>
  </si>
  <si>
    <t>After translations/updates ensure the following:</t>
  </si>
  <si>
    <t>Coffee</t>
  </si>
  <si>
    <t>Coffee Arabica</t>
  </si>
  <si>
    <t>1) Sort the crop list per category (B2) from A to Z</t>
  </si>
  <si>
    <t>Coffee Robusta</t>
  </si>
  <si>
    <t>Flower</t>
  </si>
  <si>
    <t>2) Open the Name Manager. You will see the same entries as the category list (E2) as names.</t>
  </si>
  <si>
    <t>Ferns</t>
  </si>
  <si>
    <t>Fruit</t>
  </si>
  <si>
    <t>3) Open each name and align it with the translated/updated list. This means that you need to reselect all crop names (column C) and link it to the corresponding category.</t>
  </si>
  <si>
    <t>Leather leaf fern</t>
  </si>
  <si>
    <t>Herbs</t>
  </si>
  <si>
    <t>No other changes are needed!</t>
  </si>
  <si>
    <t>Other ornamental plants</t>
  </si>
  <si>
    <t>Nuts</t>
  </si>
  <si>
    <t>Palm leaves</t>
  </si>
  <si>
    <t>Tea</t>
  </si>
  <si>
    <t>Psyllium</t>
  </si>
  <si>
    <t>Vegetable</t>
  </si>
  <si>
    <t>Rose</t>
  </si>
  <si>
    <t>Sunflower</t>
  </si>
  <si>
    <t>Various Foliage</t>
  </si>
  <si>
    <t>Açaí</t>
  </si>
  <si>
    <t>UEBT/RA</t>
  </si>
  <si>
    <t>Apple blossoms</t>
  </si>
  <si>
    <t>Apple fruit</t>
  </si>
  <si>
    <t>Apple leaves</t>
  </si>
  <si>
    <t>Apricot blossoms</t>
  </si>
  <si>
    <t>Apricot fruit</t>
  </si>
  <si>
    <t>Apricot leaves</t>
  </si>
  <si>
    <t>Avocado</t>
  </si>
  <si>
    <t>Banana</t>
  </si>
  <si>
    <t>Baobab</t>
  </si>
  <si>
    <t>Barberry</t>
  </si>
  <si>
    <t>Bilberry</t>
  </si>
  <si>
    <t>Black Currant fruit</t>
  </si>
  <si>
    <t>Blackberry fruit</t>
  </si>
  <si>
    <t>Blackberry leaves</t>
  </si>
  <si>
    <t>Blueberry fruit</t>
  </si>
  <si>
    <t>Blueberry leaves</t>
  </si>
  <si>
    <t>Boysenberry fruit</t>
  </si>
  <si>
    <t>Cherry blossoms</t>
  </si>
  <si>
    <t>Cherry fruit</t>
  </si>
  <si>
    <t>Cherry leaves</t>
  </si>
  <si>
    <t>Citron</t>
  </si>
  <si>
    <t>Citrus blossoms</t>
  </si>
  <si>
    <t>Citrus fruit</t>
  </si>
  <si>
    <t>Citrus leaves</t>
  </si>
  <si>
    <t>Clementine</t>
  </si>
  <si>
    <t>Coconut</t>
  </si>
  <si>
    <t xml:space="preserve">Copoazú </t>
  </si>
  <si>
    <t>Crab apple blossoms</t>
  </si>
  <si>
    <t>Crab apple fruit</t>
  </si>
  <si>
    <t>Crab apple leaves</t>
  </si>
  <si>
    <t>Cranberry fruit</t>
  </si>
  <si>
    <t>Cranberry leaves</t>
  </si>
  <si>
    <t xml:space="preserve">Cupuaçu </t>
  </si>
  <si>
    <t>Curaba</t>
  </si>
  <si>
    <t>Date blossoms</t>
  </si>
  <si>
    <t>Date fruit</t>
  </si>
  <si>
    <t>Date leaves</t>
  </si>
  <si>
    <t>Dragonfruit leaves</t>
  </si>
  <si>
    <t>Fig</t>
  </si>
  <si>
    <t>Gooseberry fruit</t>
  </si>
  <si>
    <t>Gooseberry leaves</t>
  </si>
  <si>
    <t>Grandilla</t>
  </si>
  <si>
    <t>Grapefruit blossoms</t>
  </si>
  <si>
    <t>Grapefruit fruit</t>
  </si>
  <si>
    <t>Grapefruit leaves</t>
  </si>
  <si>
    <t>Grapes</t>
  </si>
  <si>
    <t>Guava fruit</t>
  </si>
  <si>
    <t>Guava leaves</t>
  </si>
  <si>
    <t>Indian Gooseberry</t>
  </si>
  <si>
    <t>Jackfruit</t>
  </si>
  <si>
    <t>Jocote / Mombin</t>
  </si>
  <si>
    <t>Kiwi</t>
  </si>
  <si>
    <t>Lemon blossoms</t>
  </si>
  <si>
    <t>Lemon fruit</t>
  </si>
  <si>
    <t>Lemon leaves</t>
  </si>
  <si>
    <t>Lime blossoms</t>
  </si>
  <si>
    <t>Lime fruit</t>
  </si>
  <si>
    <t>Lime leaves</t>
  </si>
  <si>
    <t>Loquat</t>
  </si>
  <si>
    <t>Lychee blossoms</t>
  </si>
  <si>
    <t>Lychee fruit</t>
  </si>
  <si>
    <t>Lychee leaves</t>
  </si>
  <si>
    <t>Mandarin blossoms</t>
  </si>
  <si>
    <t>Mandarin fruit</t>
  </si>
  <si>
    <t>Mandarin leaves</t>
  </si>
  <si>
    <t>Mango fruit</t>
  </si>
  <si>
    <t>Mango leaves</t>
  </si>
  <si>
    <t>Mangosteen</t>
  </si>
  <si>
    <t>Melon blossoms</t>
  </si>
  <si>
    <t>Melon fruit</t>
  </si>
  <si>
    <t>Melon leaves</t>
  </si>
  <si>
    <t>Mulberry</t>
  </si>
  <si>
    <t>Nectarine</t>
  </si>
  <si>
    <t>Orange blossoms</t>
  </si>
  <si>
    <t>Orange fruit</t>
  </si>
  <si>
    <t>Orange leaves</t>
  </si>
  <si>
    <t>Other banana</t>
  </si>
  <si>
    <t>Other fresh fruit</t>
  </si>
  <si>
    <t>Papaya</t>
  </si>
  <si>
    <t>Passion fruit blossoms</t>
  </si>
  <si>
    <t>Passion fruit leaves</t>
  </si>
  <si>
    <t>Passionfruit / Gulupa</t>
  </si>
  <si>
    <t>Pawpaw</t>
  </si>
  <si>
    <t>Peach / Durazno</t>
  </si>
  <si>
    <t>Peach blossoms</t>
  </si>
  <si>
    <t>Peach leaves</t>
  </si>
  <si>
    <t>Pear blossoms</t>
  </si>
  <si>
    <t>Pear fruit</t>
  </si>
  <si>
    <t>Pear leaves</t>
  </si>
  <si>
    <t>Physalis / Cape gooseberry</t>
  </si>
  <si>
    <t>Pineapple</t>
  </si>
  <si>
    <t>Pineapple leaves</t>
  </si>
  <si>
    <t>Pitajaya / Dragon Fruit</t>
  </si>
  <si>
    <t>Plantain</t>
  </si>
  <si>
    <t>Plum blossoms</t>
  </si>
  <si>
    <t>Plum fruit</t>
  </si>
  <si>
    <t>Plum leaves</t>
  </si>
  <si>
    <t>Pomegranate fruit</t>
  </si>
  <si>
    <t>Pomegranate leaves</t>
  </si>
  <si>
    <t>Rambutan</t>
  </si>
  <si>
    <t>Raspberry fruit</t>
  </si>
  <si>
    <t>Raspberry leaves</t>
  </si>
  <si>
    <t>Red Currant fruit</t>
  </si>
  <si>
    <t>Sapota/Chikoo</t>
  </si>
  <si>
    <t>Soursop</t>
  </si>
  <si>
    <t>Strawberry blossoms</t>
  </si>
  <si>
    <t>Strawberry fruit</t>
  </si>
  <si>
    <t>Strawberry leaves</t>
  </si>
  <si>
    <t>Sweet Blackberry fruit</t>
  </si>
  <si>
    <t>Sweet Blackberry leaves</t>
  </si>
  <si>
    <t>Sweet Grandilla</t>
  </si>
  <si>
    <t>Tamarillo</t>
  </si>
  <si>
    <t>Tangerine</t>
  </si>
  <si>
    <t>Tangerine blossoms</t>
  </si>
  <si>
    <t>Tangerine leaves</t>
  </si>
  <si>
    <t>Watermelon</t>
  </si>
  <si>
    <t>Wild Pear blossoms</t>
  </si>
  <si>
    <t>Wild pear fruit</t>
  </si>
  <si>
    <t>Wild Pear leaves</t>
  </si>
  <si>
    <t>Acerola fruit</t>
  </si>
  <si>
    <t>Acerola leaves</t>
  </si>
  <si>
    <t>Ajwain</t>
  </si>
  <si>
    <t>Allspice</t>
  </si>
  <si>
    <t>Aloe vera</t>
  </si>
  <si>
    <t>Angelica</t>
  </si>
  <si>
    <t>Anise</t>
  </si>
  <si>
    <t>Aronia</t>
  </si>
  <si>
    <t>Asafoetida</t>
  </si>
  <si>
    <t>Ash</t>
  </si>
  <si>
    <t>Ashwagandha</t>
  </si>
  <si>
    <t>Balm hawthorn</t>
  </si>
  <si>
    <t>Basil</t>
  </si>
  <si>
    <t>Bay Leaf plant</t>
  </si>
  <si>
    <t>Bergamot</t>
  </si>
  <si>
    <t>Bibernell</t>
  </si>
  <si>
    <t>Black Currant leaves</t>
  </si>
  <si>
    <t>UEBT/RA or RA</t>
  </si>
  <si>
    <t>Black Pepper</t>
  </si>
  <si>
    <t>Blackberry</t>
  </si>
  <si>
    <t>Blessed thistle</t>
  </si>
  <si>
    <t>Bluet</t>
  </si>
  <si>
    <t>Boldo</t>
  </si>
  <si>
    <t>Borage</t>
  </si>
  <si>
    <t>Boysenberry leaves</t>
  </si>
  <si>
    <t>Burnet</t>
  </si>
  <si>
    <t>Calendula</t>
  </si>
  <si>
    <t>Caraway</t>
  </si>
  <si>
    <t>Cardamom</t>
  </si>
  <si>
    <t>Carnation</t>
  </si>
  <si>
    <t>Carob</t>
  </si>
  <si>
    <t>Cassia</t>
  </si>
  <si>
    <t>Catnip</t>
  </si>
  <si>
    <t>Cayenne pepper</t>
  </si>
  <si>
    <t>Centella</t>
  </si>
  <si>
    <t>Chamomile</t>
  </si>
  <si>
    <t>Cheese poplar</t>
  </si>
  <si>
    <t>Chervil</t>
  </si>
  <si>
    <t>Chicory</t>
  </si>
  <si>
    <t>Chilli Pepper</t>
  </si>
  <si>
    <t>Chilli/Chili/Chile</t>
  </si>
  <si>
    <t>Chive</t>
  </si>
  <si>
    <t>Cicely</t>
  </si>
  <si>
    <t>Cilantro</t>
  </si>
  <si>
    <t>Cinnamon</t>
  </si>
  <si>
    <t>Citronella</t>
  </si>
  <si>
    <t>Clove</t>
  </si>
  <si>
    <t>Cola nut plant</t>
  </si>
  <si>
    <t>Common mullein</t>
  </si>
  <si>
    <t>Coneflower</t>
  </si>
  <si>
    <t>Coriander</t>
  </si>
  <si>
    <t>Cornflower</t>
  </si>
  <si>
    <t>Costmary</t>
  </si>
  <si>
    <t>Cowslip</t>
  </si>
  <si>
    <t>Crisped mint</t>
  </si>
  <si>
    <t>Cumin</t>
  </si>
  <si>
    <t>Curcuma</t>
  </si>
  <si>
    <t>Curly mint</t>
  </si>
  <si>
    <t>Curry leaf</t>
  </si>
  <si>
    <t>Daisy</t>
  </si>
  <si>
    <t>Dandellion</t>
  </si>
  <si>
    <t>Dane weed</t>
  </si>
  <si>
    <t>Dill</t>
  </si>
  <si>
    <t>Echinacea</t>
  </si>
  <si>
    <t>Elderberry</t>
  </si>
  <si>
    <t>Elderflower</t>
  </si>
  <si>
    <t>Erica</t>
  </si>
  <si>
    <t>Eucalyptus</t>
  </si>
  <si>
    <t>Fennel</t>
  </si>
  <si>
    <t>Fenugreek</t>
  </si>
  <si>
    <t>Feverfew</t>
  </si>
  <si>
    <t>Filé powder / Sassafras</t>
  </si>
  <si>
    <t>Galangal</t>
  </si>
  <si>
    <t>Ginger</t>
  </si>
  <si>
    <t>Ginkgo</t>
  </si>
  <si>
    <t>Ginseng</t>
  </si>
  <si>
    <t>Golden rhubarb</t>
  </si>
  <si>
    <t>Grains of paradise</t>
  </si>
  <si>
    <t>Guarana</t>
  </si>
  <si>
    <t>Hawthorn</t>
  </si>
  <si>
    <t>Heather</t>
  </si>
  <si>
    <t>Helichrysum</t>
  </si>
  <si>
    <t>Hemp</t>
  </si>
  <si>
    <t>Hibiscus</t>
  </si>
  <si>
    <t>Honeybush</t>
  </si>
  <si>
    <t>Hops</t>
  </si>
  <si>
    <t>Horehound</t>
  </si>
  <si>
    <t>Horseradish</t>
  </si>
  <si>
    <t>Hyssop</t>
  </si>
  <si>
    <t>Jasmine</t>
  </si>
  <si>
    <t>Juniper</t>
  </si>
  <si>
    <t>Lady's Mantle</t>
  </si>
  <si>
    <t>Lapacho</t>
  </si>
  <si>
    <t>Laurel</t>
  </si>
  <si>
    <t>Lavender</t>
  </si>
  <si>
    <t>Lemon balm</t>
  </si>
  <si>
    <t>Lemon myrtle</t>
  </si>
  <si>
    <t>Lemon verbena</t>
  </si>
  <si>
    <t>Lemongrass</t>
  </si>
  <si>
    <t>Licorice / liquorice</t>
  </si>
  <si>
    <t>Linden</t>
  </si>
  <si>
    <t>Lotus</t>
  </si>
  <si>
    <t>Lovage</t>
  </si>
  <si>
    <t>Mace</t>
  </si>
  <si>
    <t>Mallow</t>
  </si>
  <si>
    <t>Marigold</t>
  </si>
  <si>
    <t>Marjoram</t>
  </si>
  <si>
    <t>Marsh mallow</t>
  </si>
  <si>
    <t>Meadowsweet</t>
  </si>
  <si>
    <t>Melisse</t>
  </si>
  <si>
    <t>Mint</t>
  </si>
  <si>
    <t>Moringa</t>
  </si>
  <si>
    <t>Mustard</t>
  </si>
  <si>
    <t>Nasturtium</t>
  </si>
  <si>
    <t>Neem fruit</t>
  </si>
  <si>
    <t>Neem leaves</t>
  </si>
  <si>
    <t>Nettle</t>
  </si>
  <si>
    <t>Nigella</t>
  </si>
  <si>
    <t>Nutmeg</t>
  </si>
  <si>
    <t>Oat</t>
  </si>
  <si>
    <t>Oregano</t>
  </si>
  <si>
    <t>Other herbs and spices</t>
  </si>
  <si>
    <t>Otrthosiphon</t>
  </si>
  <si>
    <t>Paprika</t>
  </si>
  <si>
    <t>Parsley</t>
  </si>
  <si>
    <t>Patchouli</t>
  </si>
  <si>
    <t>Peony</t>
  </si>
  <si>
    <t>Peppermint</t>
  </si>
  <si>
    <t>Pimento</t>
  </si>
  <si>
    <t>Poppy</t>
  </si>
  <si>
    <t>Primrose</t>
  </si>
  <si>
    <t>Red Currant leaves</t>
  </si>
  <si>
    <t>Rhubarb</t>
  </si>
  <si>
    <t>Ribwort</t>
  </si>
  <si>
    <t>Rooibos</t>
  </si>
  <si>
    <t>Rose Hip</t>
  </si>
  <si>
    <t>Rosemary</t>
  </si>
  <si>
    <t>Rue</t>
  </si>
  <si>
    <t>Safflower</t>
  </si>
  <si>
    <t>Saffron</t>
  </si>
  <si>
    <t>Sage</t>
  </si>
  <si>
    <t>Salvia</t>
  </si>
  <si>
    <t>Sarsaparilla</t>
  </si>
  <si>
    <t>Sassafras</t>
  </si>
  <si>
    <t>Savory</t>
  </si>
  <si>
    <t>Silver lime / silver linden</t>
  </si>
  <si>
    <t>Sorrel</t>
  </si>
  <si>
    <t>Spearmint</t>
  </si>
  <si>
    <t>Spices</t>
  </si>
  <si>
    <t>St. John's wort</t>
  </si>
  <si>
    <t>Star Anise</t>
  </si>
  <si>
    <t>Stevia</t>
  </si>
  <si>
    <t>Stinging nettle</t>
  </si>
  <si>
    <t>Stone linden</t>
  </si>
  <si>
    <t>Sweet Fennel</t>
  </si>
  <si>
    <t>Taiga root</t>
  </si>
  <si>
    <t>Tarragon</t>
  </si>
  <si>
    <t>Terminalia</t>
  </si>
  <si>
    <t>Thyme</t>
  </si>
  <si>
    <t>Tulsi</t>
  </si>
  <si>
    <t>Turmeric</t>
  </si>
  <si>
    <t>Valerian</t>
  </si>
  <si>
    <t>Vanilla</t>
  </si>
  <si>
    <t>Vasaka</t>
  </si>
  <si>
    <t>Verbena</t>
  </si>
  <si>
    <t>Wasabi</t>
  </si>
  <si>
    <t>White Pepper</t>
  </si>
  <si>
    <t>Willow bark</t>
  </si>
  <si>
    <t>Willow herb</t>
  </si>
  <si>
    <t>Yarrow</t>
  </si>
  <si>
    <t>Yerba Mate</t>
  </si>
  <si>
    <t>Almond nut</t>
  </si>
  <si>
    <t>Cashew</t>
  </si>
  <si>
    <t>Hazelnut</t>
  </si>
  <si>
    <t>Macadamia</t>
  </si>
  <si>
    <t>Peanut</t>
  </si>
  <si>
    <t>Pecan</t>
  </si>
  <si>
    <t>Pistachio</t>
  </si>
  <si>
    <t>Tea plant</t>
  </si>
  <si>
    <t>Alfafa</t>
  </si>
  <si>
    <t>Arracacha</t>
  </si>
  <si>
    <t>Artichoke</t>
  </si>
  <si>
    <t>Arugula</t>
  </si>
  <si>
    <t>Asparagus</t>
  </si>
  <si>
    <t>Bean</t>
  </si>
  <si>
    <t>Beet, beetroot</t>
  </si>
  <si>
    <t>Bell Peppers</t>
  </si>
  <si>
    <t>Bitter gourd</t>
  </si>
  <si>
    <t>Broccoli</t>
  </si>
  <si>
    <t>Brussels Sprout</t>
  </si>
  <si>
    <t>Buttercup squash</t>
  </si>
  <si>
    <t>Cabbage</t>
  </si>
  <si>
    <t>Calabash</t>
  </si>
  <si>
    <t>Carrot</t>
  </si>
  <si>
    <t>Cassava</t>
  </si>
  <si>
    <t>Cauliflower</t>
  </si>
  <si>
    <t>Celery</t>
  </si>
  <si>
    <t>Chard</t>
  </si>
  <si>
    <t>Chayote, chocho, christophine</t>
  </si>
  <si>
    <t>Chilacayote</t>
  </si>
  <si>
    <t>Corn</t>
  </si>
  <si>
    <t>Cucumber</t>
  </si>
  <si>
    <t>Eggplant, Aubergine</t>
  </si>
  <si>
    <t>Endive</t>
  </si>
  <si>
    <t>Garlic</t>
  </si>
  <si>
    <t>Green bean / string bean</t>
  </si>
  <si>
    <t>Heart of Palm</t>
  </si>
  <si>
    <t>Kale</t>
  </si>
  <si>
    <t>Leek</t>
  </si>
  <si>
    <t>Lettuce</t>
  </si>
  <si>
    <t>Manioc / Cassava</t>
  </si>
  <si>
    <t>Mizuna</t>
  </si>
  <si>
    <t>Mustard greens</t>
  </si>
  <si>
    <t>Olive</t>
  </si>
  <si>
    <t>Onion</t>
  </si>
  <si>
    <t>Other fresh vegetables</t>
  </si>
  <si>
    <t>Pea</t>
  </si>
  <si>
    <t>Potato</t>
  </si>
  <si>
    <t>Pumpkin</t>
  </si>
  <si>
    <t>Radicchio</t>
  </si>
  <si>
    <t>Radish</t>
  </si>
  <si>
    <t>Rucula</t>
  </si>
  <si>
    <t>Spinach</t>
  </si>
  <si>
    <t>Squash</t>
  </si>
  <si>
    <t>Sweet Onion</t>
  </si>
  <si>
    <t>Sweet Potato</t>
  </si>
  <si>
    <t>Taro / Kalo</t>
  </si>
  <si>
    <t>Tomato</t>
  </si>
  <si>
    <t>Vegetables</t>
  </si>
  <si>
    <t>Watercresses</t>
  </si>
  <si>
    <t>Yam</t>
  </si>
  <si>
    <t>Note for translator: No need to translate this tab</t>
  </si>
  <si>
    <t>Combined audit</t>
  </si>
  <si>
    <t>Interviews</t>
  </si>
  <si>
    <t>Sample factors</t>
  </si>
  <si>
    <t xml:space="preserve">Number of workers involved in the CH </t>
  </si>
  <si>
    <t>Lower border of category (min workers)</t>
  </si>
  <si>
    <t>Minimum number of interviews</t>
  </si>
  <si>
    <t xml:space="preserve">Minimum number of individual interviews </t>
  </si>
  <si>
    <t>Maximum number of group interviews - Description</t>
  </si>
  <si>
    <t>Maximum number of group interviews (Group/Components)</t>
  </si>
  <si>
    <t xml:space="preserve">Minimum number of worker files to be checked </t>
  </si>
  <si>
    <t>Individual Interview</t>
  </si>
  <si>
    <t>h</t>
  </si>
  <si>
    <t>Item</t>
  </si>
  <si>
    <t>Sample for Audit Calculation</t>
  </si>
  <si>
    <t>Formula for Audit Sample</t>
  </si>
  <si>
    <t>Totals from Application Form</t>
  </si>
  <si>
    <t>Min. Sample</t>
  </si>
  <si>
    <t>Sample for SC</t>
  </si>
  <si>
    <t>Note</t>
  </si>
  <si>
    <t>Clause</t>
  </si>
  <si>
    <t>1 to 5</t>
  </si>
  <si>
    <t>Group Interview</t>
  </si>
  <si>
    <t>Processing Sites</t>
  </si>
  <si>
    <t>√</t>
  </si>
  <si>
    <t>Square root of total</t>
  </si>
  <si>
    <t>2.4.16.b</t>
  </si>
  <si>
    <t>6 to 10</t>
  </si>
  <si>
    <t>11 to 50</t>
  </si>
  <si>
    <t>1 group of 3</t>
  </si>
  <si>
    <t>51 to 100</t>
  </si>
  <si>
    <t>1 group of 3
1 group of 5</t>
  </si>
  <si>
    <t>101 to 250</t>
  </si>
  <si>
    <t>2 groups of 5</t>
  </si>
  <si>
    <t>251 to 500</t>
  </si>
  <si>
    <t>2 groups of 3
1 group of 4
2 groups of 5</t>
  </si>
  <si>
    <t>Risk</t>
  </si>
  <si>
    <t>501 to 1500</t>
  </si>
  <si>
    <t>2 group of 3
1 group of 4
3 groups of 5</t>
  </si>
  <si>
    <t>Very Low-Risk Category (A)</t>
  </si>
  <si>
    <t>1501 to 4000</t>
  </si>
  <si>
    <t>1 group of 3
1 group of 4
5 groups of 5</t>
  </si>
  <si>
    <t>Low Risk Category (B)</t>
  </si>
  <si>
    <t>Values in Red, Modfied due to the Provisional Policy</t>
  </si>
  <si>
    <t>&gt; 4001</t>
  </si>
  <si>
    <t>8 groups of 5</t>
  </si>
  <si>
    <t>Medium Risk Category (C)</t>
  </si>
  <si>
    <t>D</t>
  </si>
  <si>
    <t>High Risk Category (D)</t>
  </si>
  <si>
    <t>E</t>
  </si>
  <si>
    <t>Very High-Risk Category (E)</t>
  </si>
  <si>
    <t>Audit Date Trigger Factor</t>
  </si>
  <si>
    <t>Worker Calculation Concat</t>
  </si>
  <si>
    <t>Min. Number Interviews</t>
  </si>
  <si>
    <t>Initial Date</t>
  </si>
  <si>
    <t>&lt; 18 years</t>
  </si>
  <si>
    <t>Total</t>
  </si>
  <si>
    <t>General</t>
  </si>
  <si>
    <t>% Male</t>
  </si>
  <si>
    <t>%Female</t>
  </si>
  <si>
    <t>Audit Date</t>
  </si>
  <si>
    <t>Totals</t>
  </si>
  <si>
    <t>Transition Audit Trigger</t>
  </si>
  <si>
    <t>Audit Type</t>
  </si>
  <si>
    <t>Calculation on proportion of interviews</t>
  </si>
  <si>
    <t>Filling in</t>
  </si>
  <si>
    <t>total</t>
  </si>
  <si>
    <t>Permanent proportion</t>
  </si>
  <si>
    <t>Temporary proportion</t>
  </si>
  <si>
    <t>Calculation on proportion of interviews - Rounding</t>
  </si>
  <si>
    <t>Calculation on proportion of interviews - Corrections</t>
  </si>
  <si>
    <t>Calculation on proportion of interviews - Formulas</t>
  </si>
  <si>
    <t>SA-F-GA-5-V2.1</t>
  </si>
  <si>
    <t xml:space="preserve">SA-S-SD-2-V1.3 Rainforest Alliance 2020 Sustainable Agriculture Standard, Supply Chain requirements
SA-R-GA-1-V1.3 Rainforest Alliance 2020 Certification and Auditing Rules	</t>
  </si>
  <si>
    <t>2.1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</si>
</sst>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_-* #,##0.000_-;\-* #,##0.000_-;_-* &quot;-&quot;??_-;_-@_-"/>
    <numFmt numFmtId="167" formatCode="_-* #,##0.000_-;\-* #,##0.000_-;_-* &quot;-&quot;???_-;_-@_-"/>
    <numFmt numFmtId="168" formatCode="[$-809]d\ mmmm\ yyyy;@"/>
  </numFmts>
  <fonts count="66" x14ac:knownFonts="1">
    <font>
      <sz val="11"/>
      <color theme="1"/>
      <name val="Calibri"/>
      <family val="2"/>
      <scheme val="minor"/>
    </font>
    <font>
      <sz val="11"/>
      <color theme="1"/>
      <name val="Calibri"/>
      <family val="2"/>
      <scheme val="minor"/>
    </font>
    <font>
      <sz val="10"/>
      <color theme="1"/>
      <name val="Century Gothic"/>
      <family val="2"/>
    </font>
    <font>
      <sz val="9"/>
      <color theme="1"/>
      <name val="Century Gothic"/>
      <family val="2"/>
    </font>
    <font>
      <b/>
      <sz val="16"/>
      <color rgb="FF175259"/>
      <name val="Century Gothic"/>
      <family val="2"/>
    </font>
    <font>
      <b/>
      <sz val="11"/>
      <color rgb="FF175259"/>
      <name val="Century Gothic"/>
      <family val="2"/>
    </font>
    <font>
      <b/>
      <sz val="13"/>
      <color rgb="FF175259"/>
      <name val="Century Gothic"/>
      <family val="2"/>
    </font>
    <font>
      <sz val="10"/>
      <color rgb="FF175259"/>
      <name val="Century Gothic"/>
      <family val="2"/>
    </font>
    <font>
      <b/>
      <sz val="10"/>
      <color rgb="FF175259"/>
      <name val="Century Gothic"/>
      <family val="2"/>
    </font>
    <font>
      <b/>
      <sz val="10"/>
      <color theme="0"/>
      <name val="Century Gothic"/>
      <family val="2"/>
    </font>
    <font>
      <sz val="9"/>
      <color rgb="FF414141"/>
      <name val="Century Gothic"/>
      <family val="2"/>
    </font>
    <font>
      <b/>
      <sz val="8"/>
      <color theme="0"/>
      <name val="Century Gothic"/>
      <family val="2"/>
    </font>
    <font>
      <b/>
      <sz val="10"/>
      <color rgb="FFF53D1C"/>
      <name val="Century Gothic"/>
      <family val="2"/>
    </font>
    <font>
      <sz val="10"/>
      <name val="Century Gothic"/>
      <family val="2"/>
    </font>
    <font>
      <b/>
      <sz val="9"/>
      <color rgb="FF175259"/>
      <name val="Century Gothic"/>
      <family val="2"/>
    </font>
    <font>
      <b/>
      <sz val="8"/>
      <color rgb="FF175259"/>
      <name val="Century Gothic"/>
      <family val="2"/>
    </font>
    <font>
      <i/>
      <sz val="10"/>
      <color rgb="FF175259"/>
      <name val="Century Gothic"/>
      <family val="2"/>
    </font>
    <font>
      <b/>
      <sz val="10"/>
      <color rgb="FF1A52C2"/>
      <name val="Century Gothic"/>
      <family val="2"/>
    </font>
    <font>
      <b/>
      <sz val="11"/>
      <color theme="0"/>
      <name val="Calibri"/>
      <family val="2"/>
      <scheme val="minor"/>
    </font>
    <font>
      <b/>
      <sz val="9"/>
      <color theme="0"/>
      <name val="Century Gothic"/>
      <family val="2"/>
    </font>
    <font>
      <b/>
      <vertAlign val="superscript"/>
      <sz val="10"/>
      <color theme="0"/>
      <name val="Century Gothic"/>
      <family val="2"/>
    </font>
    <font>
      <sz val="10"/>
      <color theme="0"/>
      <name val="Century Gothic"/>
      <family val="2"/>
    </font>
    <font>
      <sz val="10"/>
      <color rgb="FF1A52C2"/>
      <name val="Century Gothic"/>
      <family val="2"/>
    </font>
    <font>
      <sz val="11"/>
      <color theme="0"/>
      <name val="Calibri"/>
      <family val="2"/>
      <scheme val="minor"/>
    </font>
    <font>
      <sz val="8"/>
      <color theme="1"/>
      <name val="Calibri"/>
      <family val="2"/>
      <scheme val="minor"/>
    </font>
    <font>
      <i/>
      <sz val="9"/>
      <color rgb="FF175259"/>
      <name val="Century Gothic"/>
      <family val="2"/>
    </font>
    <font>
      <sz val="10"/>
      <color rgb="FFFF0000"/>
      <name val="Century Gothic"/>
      <family val="2"/>
    </font>
    <font>
      <b/>
      <i/>
      <sz val="10"/>
      <color rgb="FF175259"/>
      <name val="Century Gothic"/>
      <family val="2"/>
    </font>
    <font>
      <b/>
      <sz val="11"/>
      <color rgb="FF175259"/>
      <name val="Calibri"/>
      <family val="2"/>
      <scheme val="minor"/>
    </font>
    <font>
      <sz val="12"/>
      <color theme="1"/>
      <name val="Calibri"/>
      <family val="2"/>
      <scheme val="minor"/>
    </font>
    <font>
      <sz val="11"/>
      <color theme="1"/>
      <name val="Century Gothic"/>
      <family val="2"/>
    </font>
    <font>
      <sz val="11"/>
      <color rgb="FF9C5700"/>
      <name val="Calibri"/>
      <family val="2"/>
      <scheme val="minor"/>
    </font>
    <font>
      <b/>
      <i/>
      <sz val="9"/>
      <color rgb="FF175259"/>
      <name val="Century Gothic"/>
      <family val="2"/>
    </font>
    <font>
      <sz val="8"/>
      <color theme="1"/>
      <name val="Century Gothic"/>
      <family val="2"/>
    </font>
    <font>
      <b/>
      <vertAlign val="superscript"/>
      <sz val="9"/>
      <color rgb="FF175259"/>
      <name val="Century Gothic"/>
      <family val="2"/>
    </font>
    <font>
      <b/>
      <sz val="10"/>
      <color rgb="FF94BA29"/>
      <name val="Century Gothic"/>
      <family val="2"/>
    </font>
    <font>
      <b/>
      <sz val="10"/>
      <color theme="1"/>
      <name val="Century Gothic"/>
      <family val="2"/>
    </font>
    <font>
      <b/>
      <sz val="36"/>
      <color rgb="FF175259"/>
      <name val="Century Gothic"/>
      <family val="2"/>
    </font>
    <font>
      <b/>
      <sz val="20"/>
      <color rgb="FFF53D1C"/>
      <name val="Century Gothic"/>
      <family val="2"/>
    </font>
    <font>
      <i/>
      <sz val="14"/>
      <color rgb="FF94BA29"/>
      <name val="Century Gothic"/>
      <family val="2"/>
    </font>
    <font>
      <sz val="11"/>
      <color rgb="FF94BA29"/>
      <name val="Century Gothic"/>
      <family val="2"/>
    </font>
    <font>
      <b/>
      <sz val="10"/>
      <name val="Century Gothic"/>
      <family val="2"/>
    </font>
    <font>
      <b/>
      <sz val="10"/>
      <color rgb="FF000000"/>
      <name val="Century Gothic"/>
      <family val="2"/>
    </font>
    <font>
      <sz val="9"/>
      <color rgb="FF000000"/>
      <name val="Calibri"/>
      <family val="2"/>
      <scheme val="minor"/>
    </font>
    <font>
      <sz val="11"/>
      <color rgb="FFF53D1C"/>
      <name val="Calibri"/>
      <family val="2"/>
      <scheme val="minor"/>
    </font>
    <font>
      <i/>
      <sz val="9"/>
      <color theme="1"/>
      <name val="Century Gothic"/>
      <family val="2"/>
    </font>
    <font>
      <b/>
      <sz val="10"/>
      <color rgb="FFFF7C80"/>
      <name val="Century Gothic"/>
      <family val="2"/>
    </font>
    <font>
      <u/>
      <sz val="11"/>
      <color theme="10"/>
      <name val="Calibri"/>
      <family val="2"/>
      <scheme val="minor"/>
    </font>
    <font>
      <sz val="10"/>
      <color theme="5"/>
      <name val="Century Gothic"/>
      <family val="2"/>
    </font>
    <font>
      <sz val="8"/>
      <color rgb="FFDEDBC4"/>
      <name val="Century Gothic"/>
      <family val="2"/>
    </font>
    <font>
      <b/>
      <sz val="11"/>
      <color theme="1"/>
      <name val="Calibri"/>
      <family val="2"/>
      <scheme val="minor"/>
    </font>
    <font>
      <b/>
      <sz val="11"/>
      <name val="Calibri"/>
      <family val="2"/>
      <scheme val="minor"/>
    </font>
    <font>
      <b/>
      <sz val="9"/>
      <color rgb="FFFF0000"/>
      <name val="Century Gothic"/>
      <family val="2"/>
    </font>
    <font>
      <sz val="11"/>
      <name val="Calibri"/>
      <family val="2"/>
      <scheme val="minor"/>
    </font>
    <font>
      <b/>
      <sz val="11"/>
      <color rgb="FF000000"/>
      <name val="Calibri"/>
      <family val="2"/>
      <scheme val="minor"/>
    </font>
    <font>
      <b/>
      <u/>
      <sz val="10"/>
      <color rgb="FFF53D1C"/>
      <name val="Century Gothic"/>
      <family val="2"/>
    </font>
    <font>
      <b/>
      <sz val="11"/>
      <color theme="5"/>
      <name val="Calibri"/>
      <family val="2"/>
      <scheme val="minor"/>
    </font>
    <font>
      <b/>
      <sz val="9"/>
      <color rgb="FF00B050"/>
      <name val="Century Gothic"/>
      <family val="2"/>
    </font>
    <font>
      <b/>
      <i/>
      <sz val="11"/>
      <color rgb="FF175259"/>
      <name val="Century Gothic"/>
      <family val="2"/>
    </font>
    <font>
      <b/>
      <sz val="11"/>
      <color rgb="FFF53D1C"/>
      <name val="Calibri"/>
      <family val="2"/>
      <scheme val="minor"/>
    </font>
    <font>
      <b/>
      <u/>
      <sz val="10"/>
      <color theme="0"/>
      <name val="Century Gothic"/>
      <family val="2"/>
    </font>
    <font>
      <b/>
      <u/>
      <sz val="10"/>
      <color rgb="FF175259"/>
      <name val="Century Gothic"/>
      <family val="2"/>
    </font>
    <font>
      <b/>
      <u/>
      <sz val="10"/>
      <color rgb="FF1A52C2"/>
      <name val="Century Gothic"/>
      <family val="2"/>
    </font>
    <font>
      <i/>
      <u/>
      <sz val="10"/>
      <color rgb="FF175259"/>
      <name val="Century Gothic"/>
      <family val="2"/>
    </font>
    <font>
      <b/>
      <i/>
      <u/>
      <sz val="10"/>
      <color rgb="FF175259"/>
      <name val="Century Gothic"/>
      <family val="2"/>
    </font>
    <font>
      <b/>
      <i/>
      <sz val="10"/>
      <color theme="0"/>
      <name val="Century Gothic"/>
      <family val="2"/>
    </font>
  </fonts>
  <fills count="13">
    <fill>
      <patternFill patternType="none"/>
    </fill>
    <fill>
      <patternFill patternType="gray125"/>
    </fill>
    <fill>
      <patternFill patternType="solid">
        <fgColor theme="0"/>
        <bgColor indexed="64"/>
      </patternFill>
    </fill>
    <fill>
      <patternFill patternType="solid">
        <fgColor rgb="FF175259"/>
        <bgColor indexed="64"/>
      </patternFill>
    </fill>
    <fill>
      <patternFill patternType="solid">
        <fgColor rgb="FFDEDBC4"/>
        <bgColor indexed="64"/>
      </patternFill>
    </fill>
    <fill>
      <patternFill patternType="solid">
        <fgColor rgb="FF85C4E3"/>
        <bgColor indexed="64"/>
      </patternFill>
    </fill>
    <fill>
      <patternFill patternType="solid">
        <fgColor rgb="FFFF7373"/>
        <bgColor indexed="64"/>
      </patternFill>
    </fill>
    <fill>
      <patternFill patternType="solid">
        <fgColor rgb="FF94BA29"/>
        <bgColor indexed="64"/>
      </patternFill>
    </fill>
    <fill>
      <patternFill patternType="solid">
        <fgColor rgb="FFCCDE82"/>
        <bgColor indexed="64"/>
      </patternFill>
    </fill>
    <fill>
      <patternFill patternType="solid">
        <fgColor rgb="FFFFEB9C"/>
      </patternFill>
    </fill>
    <fill>
      <patternFill patternType="solid">
        <fgColor rgb="FFBFBFBF"/>
        <bgColor indexed="64"/>
      </patternFill>
    </fill>
    <fill>
      <patternFill patternType="solid">
        <fgColor rgb="FFFF9999"/>
        <bgColor indexed="64"/>
      </patternFill>
    </fill>
    <fill>
      <patternFill patternType="solid">
        <fgColor rgb="FFFF7C80"/>
        <bgColor indexed="64"/>
      </patternFill>
    </fill>
  </fills>
  <borders count="73">
    <border>
      <left/>
      <right/>
      <top/>
      <bottom/>
      <diagonal/>
    </border>
    <border>
      <left style="thin">
        <color rgb="FF175259"/>
      </left>
      <right style="thin">
        <color rgb="FF175259"/>
      </right>
      <top style="thin">
        <color rgb="FF175259"/>
      </top>
      <bottom style="thin">
        <color rgb="FF175259"/>
      </bottom>
      <diagonal/>
    </border>
    <border>
      <left style="thin">
        <color rgb="FF175259"/>
      </left>
      <right/>
      <top style="thin">
        <color rgb="FF175259"/>
      </top>
      <bottom style="thin">
        <color rgb="FF175259"/>
      </bottom>
      <diagonal/>
    </border>
    <border>
      <left/>
      <right/>
      <top style="thin">
        <color rgb="FF175259"/>
      </top>
      <bottom style="thin">
        <color rgb="FF175259"/>
      </bottom>
      <diagonal/>
    </border>
    <border>
      <left/>
      <right style="thin">
        <color rgb="FF175259"/>
      </right>
      <top style="thin">
        <color rgb="FF175259"/>
      </top>
      <bottom style="thin">
        <color rgb="FF175259"/>
      </bottom>
      <diagonal/>
    </border>
    <border>
      <left/>
      <right/>
      <top style="thin">
        <color rgb="FF175259"/>
      </top>
      <bottom/>
      <diagonal/>
    </border>
    <border>
      <left style="thin">
        <color rgb="FF175259"/>
      </left>
      <right/>
      <top style="thin">
        <color rgb="FF175259"/>
      </top>
      <bottom/>
      <diagonal/>
    </border>
    <border>
      <left style="thin">
        <color rgb="FF175259"/>
      </left>
      <right/>
      <top/>
      <bottom/>
      <diagonal/>
    </border>
    <border>
      <left style="thin">
        <color rgb="FF175259"/>
      </left>
      <right/>
      <top/>
      <bottom style="thin">
        <color rgb="FF175259"/>
      </bottom>
      <diagonal/>
    </border>
    <border>
      <left/>
      <right/>
      <top/>
      <bottom style="thin">
        <color rgb="FF175259"/>
      </bottom>
      <diagonal/>
    </border>
    <border>
      <left/>
      <right style="thin">
        <color rgb="FF175259"/>
      </right>
      <top style="thin">
        <color rgb="FF175259"/>
      </top>
      <bottom/>
      <diagonal/>
    </border>
    <border>
      <left/>
      <right style="thin">
        <color rgb="FF175259"/>
      </right>
      <top/>
      <bottom/>
      <diagonal/>
    </border>
    <border>
      <left/>
      <right style="thin">
        <color rgb="FF175259"/>
      </right>
      <top/>
      <bottom style="thin">
        <color rgb="FF175259"/>
      </bottom>
      <diagonal/>
    </border>
    <border>
      <left style="thin">
        <color rgb="FF175259"/>
      </left>
      <right style="thin">
        <color rgb="FF175259"/>
      </right>
      <top/>
      <bottom style="thin">
        <color rgb="FF175259"/>
      </bottom>
      <diagonal/>
    </border>
    <border>
      <left style="thin">
        <color rgb="FF175259"/>
      </left>
      <right style="thin">
        <color rgb="FF175259"/>
      </right>
      <top style="thin">
        <color theme="0"/>
      </top>
      <bottom style="thin">
        <color rgb="FF175259"/>
      </bottom>
      <diagonal/>
    </border>
    <border>
      <left/>
      <right style="thin">
        <color rgb="FF175259"/>
      </right>
      <top style="thin">
        <color theme="0"/>
      </top>
      <bottom style="thin">
        <color rgb="FF175259"/>
      </bottom>
      <diagonal/>
    </border>
    <border>
      <left style="thin">
        <color rgb="FF175259"/>
      </left>
      <right style="thin">
        <color rgb="FF175259"/>
      </right>
      <top style="thin">
        <color theme="0"/>
      </top>
      <bottom style="thin">
        <color theme="0"/>
      </bottom>
      <diagonal/>
    </border>
    <border>
      <left style="thin">
        <color rgb="FF175259"/>
      </left>
      <right/>
      <top style="thin">
        <color theme="0"/>
      </top>
      <bottom style="thin">
        <color theme="0"/>
      </bottom>
      <diagonal/>
    </border>
    <border>
      <left/>
      <right style="thin">
        <color rgb="FF175259"/>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rgb="FF175259"/>
      </top>
      <bottom style="thin">
        <color theme="0"/>
      </bottom>
      <diagonal/>
    </border>
    <border>
      <left style="thin">
        <color theme="0"/>
      </left>
      <right style="thin">
        <color rgb="FF175259"/>
      </right>
      <top style="thin">
        <color rgb="FF175259"/>
      </top>
      <bottom style="thin">
        <color theme="0"/>
      </bottom>
      <diagonal/>
    </border>
    <border>
      <left style="thin">
        <color theme="0"/>
      </left>
      <right style="thin">
        <color rgb="FF175259"/>
      </right>
      <top style="thin">
        <color theme="0"/>
      </top>
      <bottom style="thin">
        <color rgb="FF175259"/>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175259"/>
      </bottom>
      <diagonal/>
    </border>
    <border>
      <left style="thin">
        <color theme="0"/>
      </left>
      <right style="thin">
        <color rgb="FF175259"/>
      </right>
      <top style="thin">
        <color rgb="FF175259"/>
      </top>
      <bottom style="thin">
        <color rgb="FF175259"/>
      </bottom>
      <diagonal/>
    </border>
    <border>
      <left style="thin">
        <color theme="0"/>
      </left>
      <right style="thin">
        <color rgb="FF175259"/>
      </right>
      <top style="thin">
        <color theme="0"/>
      </top>
      <bottom style="thin">
        <color theme="0"/>
      </bottom>
      <diagonal/>
    </border>
    <border>
      <left style="thin">
        <color theme="0"/>
      </left>
      <right style="thin">
        <color rgb="FF175259"/>
      </right>
      <top style="thin">
        <color theme="0"/>
      </top>
      <bottom/>
      <diagonal/>
    </border>
    <border>
      <left style="thin">
        <color rgb="FF175259"/>
      </left>
      <right style="thin">
        <color rgb="FF175259"/>
      </right>
      <top/>
      <bottom/>
      <diagonal/>
    </border>
    <border>
      <left/>
      <right style="thin">
        <color theme="0"/>
      </right>
      <top style="thin">
        <color theme="0"/>
      </top>
      <bottom style="thin">
        <color rgb="FF175259"/>
      </bottom>
      <diagonal/>
    </border>
    <border>
      <left style="thin">
        <color rgb="FF175259"/>
      </left>
      <right style="thin">
        <color rgb="FF175259"/>
      </right>
      <top style="thin">
        <color rgb="FF175259"/>
      </top>
      <bottom style="thin">
        <color theme="0"/>
      </bottom>
      <diagonal/>
    </border>
    <border>
      <left style="thin">
        <color rgb="FF175259"/>
      </left>
      <right style="thin">
        <color theme="0"/>
      </right>
      <top style="thin">
        <color rgb="FF175259"/>
      </top>
      <bottom style="thin">
        <color rgb="FF175259"/>
      </bottom>
      <diagonal/>
    </border>
    <border>
      <left/>
      <right style="thin">
        <color rgb="FF175259"/>
      </right>
      <top style="thin">
        <color rgb="FF175259"/>
      </top>
      <bottom style="thin">
        <color theme="0"/>
      </bottom>
      <diagonal/>
    </border>
    <border>
      <left/>
      <right style="thin">
        <color rgb="FF175259"/>
      </right>
      <top style="thin">
        <color theme="0"/>
      </top>
      <bottom/>
      <diagonal/>
    </border>
    <border>
      <left/>
      <right style="thin">
        <color theme="0"/>
      </right>
      <top style="thin">
        <color rgb="FF175259"/>
      </top>
      <bottom style="thin">
        <color rgb="FF175259"/>
      </bottom>
      <diagonal/>
    </border>
    <border>
      <left style="thin">
        <color rgb="FF175259"/>
      </left>
      <right style="thin">
        <color rgb="FF175259"/>
      </right>
      <top style="thin">
        <color theme="0"/>
      </top>
      <bottom/>
      <diagonal/>
    </border>
    <border>
      <left style="thin">
        <color rgb="FF175259"/>
      </left>
      <right/>
      <top style="thin">
        <color theme="0"/>
      </top>
      <bottom/>
      <diagonal/>
    </border>
    <border>
      <left style="thin">
        <color rgb="FF175259"/>
      </left>
      <right style="thin">
        <color rgb="FF175259"/>
      </right>
      <top style="thin">
        <color rgb="FF175259"/>
      </top>
      <bottom/>
      <diagonal/>
    </border>
    <border>
      <left style="thin">
        <color theme="0"/>
      </left>
      <right style="thin">
        <color theme="0"/>
      </right>
      <top style="thin">
        <color rgb="FF175259"/>
      </top>
      <bottom style="thin">
        <color rgb="FF175259"/>
      </bottom>
      <diagonal/>
    </border>
    <border>
      <left style="thin">
        <color theme="0"/>
      </left>
      <right/>
      <top style="thin">
        <color rgb="FF175259"/>
      </top>
      <bottom style="thin">
        <color rgb="FF175259"/>
      </bottom>
      <diagonal/>
    </border>
    <border>
      <left style="medium">
        <color rgb="FF175259"/>
      </left>
      <right/>
      <top style="medium">
        <color rgb="FF175259"/>
      </top>
      <bottom/>
      <diagonal/>
    </border>
    <border>
      <left style="medium">
        <color rgb="FF175259"/>
      </left>
      <right/>
      <top/>
      <bottom/>
      <diagonal/>
    </border>
    <border>
      <left/>
      <right style="medium">
        <color rgb="FF175259"/>
      </right>
      <top/>
      <bottom/>
      <diagonal/>
    </border>
    <border>
      <left style="medium">
        <color rgb="FF175259"/>
      </left>
      <right/>
      <top/>
      <bottom style="medium">
        <color rgb="FF175259"/>
      </bottom>
      <diagonal/>
    </border>
    <border>
      <left/>
      <right/>
      <top/>
      <bottom style="medium">
        <color rgb="FF175259"/>
      </bottom>
      <diagonal/>
    </border>
    <border>
      <left/>
      <right style="medium">
        <color rgb="FF175259"/>
      </right>
      <top/>
      <bottom style="medium">
        <color rgb="FF175259"/>
      </bottom>
      <diagonal/>
    </border>
    <border>
      <left style="medium">
        <color rgb="FF175259"/>
      </left>
      <right style="medium">
        <color rgb="FF175259"/>
      </right>
      <top style="medium">
        <color rgb="FF175259"/>
      </top>
      <bottom/>
      <diagonal/>
    </border>
    <border>
      <left style="medium">
        <color rgb="FF175259"/>
      </left>
      <right style="medium">
        <color rgb="FF175259"/>
      </right>
      <top/>
      <bottom/>
      <diagonal/>
    </border>
    <border>
      <left style="medium">
        <color rgb="FF175259"/>
      </left>
      <right style="medium">
        <color rgb="FF175259"/>
      </right>
      <top/>
      <bottom style="medium">
        <color rgb="FF175259"/>
      </bottom>
      <diagonal/>
    </border>
    <border>
      <left style="thin">
        <color theme="0"/>
      </left>
      <right style="thin">
        <color rgb="FF175259"/>
      </right>
      <top/>
      <bottom/>
      <diagonal/>
    </border>
    <border>
      <left style="thin">
        <color theme="0"/>
      </left>
      <right/>
      <top style="thin">
        <color rgb="FF175259"/>
      </top>
      <bottom style="thin">
        <color theme="0"/>
      </bottom>
      <diagonal/>
    </border>
    <border>
      <left style="thin">
        <color theme="0"/>
      </left>
      <right/>
      <top style="thin">
        <color rgb="FF175259"/>
      </top>
      <bottom/>
      <diagonal/>
    </border>
    <border>
      <left style="thin">
        <color indexed="64"/>
      </left>
      <right style="thin">
        <color indexed="64"/>
      </right>
      <top style="thin">
        <color indexed="64"/>
      </top>
      <bottom style="thin">
        <color indexed="64"/>
      </bottom>
      <diagonal/>
    </border>
    <border>
      <left style="thin">
        <color rgb="FFCCDE82"/>
      </left>
      <right/>
      <top/>
      <bottom/>
      <diagonal/>
    </border>
    <border>
      <left style="thin">
        <color theme="0"/>
      </left>
      <right style="thin">
        <color rgb="FF175259"/>
      </right>
      <top/>
      <bottom style="thin">
        <color rgb="FF175259"/>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indexed="64"/>
      </right>
      <top style="thin">
        <color auto="1"/>
      </top>
      <bottom/>
      <diagonal/>
    </border>
    <border>
      <left style="thin">
        <color auto="1"/>
      </left>
      <right style="thin">
        <color auto="1"/>
      </right>
      <top/>
      <bottom/>
      <diagonal/>
    </border>
    <border>
      <left style="thin">
        <color theme="0"/>
      </left>
      <right style="thin">
        <color theme="0"/>
      </right>
      <top/>
      <bottom/>
      <diagonal/>
    </border>
    <border>
      <left style="thin">
        <color theme="0"/>
      </left>
      <right style="thin">
        <color theme="0"/>
      </right>
      <top style="thin">
        <color rgb="FF175259"/>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175259"/>
      </left>
      <right/>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9" fillId="0" borderId="0"/>
    <xf numFmtId="0" fontId="31" fillId="9" borderId="0" applyNumberFormat="0" applyBorder="0" applyAlignment="0" applyProtection="0"/>
    <xf numFmtId="0" fontId="47" fillId="0" borderId="0" applyNumberFormat="0" applyFill="0" applyBorder="0" applyAlignment="0" applyProtection="0"/>
    <xf numFmtId="0" fontId="1" fillId="0" borderId="0"/>
  </cellStyleXfs>
  <cellXfs count="638">
    <xf numFmtId="0" fontId="0" fillId="0" borderId="0" xfId="0"/>
    <xf numFmtId="0" fontId="0" fillId="2" borderId="0" xfId="0" applyFill="1"/>
    <xf numFmtId="0" fontId="2" fillId="2" borderId="0" xfId="0" applyFont="1" applyFill="1"/>
    <xf numFmtId="0" fontId="3" fillId="2" borderId="0" xfId="0" applyFont="1" applyFill="1"/>
    <xf numFmtId="0" fontId="10" fillId="2" borderId="0" xfId="0" applyFont="1" applyFill="1" applyAlignment="1">
      <alignment horizontal="left" vertical="center" indent="1"/>
    </xf>
    <xf numFmtId="0" fontId="2" fillId="4" borderId="5" xfId="0" applyFont="1" applyFill="1" applyBorder="1"/>
    <xf numFmtId="0" fontId="2" fillId="2" borderId="0" xfId="0" applyFont="1" applyFill="1" applyAlignment="1">
      <alignment vertical="center"/>
    </xf>
    <xf numFmtId="0" fontId="2" fillId="2" borderId="1" xfId="0" applyFont="1" applyFill="1" applyBorder="1" applyAlignment="1" applyProtection="1">
      <alignment horizontal="left" vertical="center"/>
      <protection locked="0"/>
    </xf>
    <xf numFmtId="0" fontId="2" fillId="4" borderId="10" xfId="0" applyFont="1" applyFill="1" applyBorder="1" applyAlignment="1">
      <alignment vertical="center"/>
    </xf>
    <xf numFmtId="0" fontId="2" fillId="2" borderId="1" xfId="0" applyFont="1" applyFill="1" applyBorder="1" applyAlignment="1" applyProtection="1">
      <alignment vertical="center"/>
      <protection locked="0"/>
    </xf>
    <xf numFmtId="0" fontId="2" fillId="0" borderId="0" xfId="0" applyFont="1"/>
    <xf numFmtId="0" fontId="2" fillId="0" borderId="0" xfId="0" applyFont="1" applyAlignment="1">
      <alignment vertical="center"/>
    </xf>
    <xf numFmtId="0" fontId="2" fillId="0" borderId="0" xfId="0" applyFont="1" applyProtection="1">
      <protection locked="0"/>
    </xf>
    <xf numFmtId="0" fontId="2" fillId="0" borderId="0" xfId="0" applyFont="1" applyAlignment="1" applyProtection="1">
      <alignment vertical="center"/>
      <protection locked="0"/>
    </xf>
    <xf numFmtId="0" fontId="0" fillId="2" borderId="45" xfId="0" applyFill="1" applyBorder="1"/>
    <xf numFmtId="0" fontId="0" fillId="2" borderId="46" xfId="0" applyFill="1" applyBorder="1"/>
    <xf numFmtId="0" fontId="0" fillId="2" borderId="47" xfId="0" applyFill="1" applyBorder="1"/>
    <xf numFmtId="0" fontId="0" fillId="2" borderId="48" xfId="0" applyFill="1" applyBorder="1"/>
    <xf numFmtId="0" fontId="0" fillId="2" borderId="49" xfId="0" applyFill="1" applyBorder="1"/>
    <xf numFmtId="0" fontId="18" fillId="3" borderId="50" xfId="0" applyFont="1" applyFill="1" applyBorder="1"/>
    <xf numFmtId="0" fontId="0" fillId="2" borderId="51" xfId="0" applyFill="1" applyBorder="1"/>
    <xf numFmtId="0" fontId="0" fillId="2" borderId="52" xfId="0" applyFill="1" applyBorder="1"/>
    <xf numFmtId="0" fontId="19" fillId="3" borderId="44" xfId="0" applyFont="1" applyFill="1" applyBorder="1"/>
    <xf numFmtId="0" fontId="10" fillId="2" borderId="45" xfId="0" applyFont="1" applyFill="1" applyBorder="1" applyAlignment="1">
      <alignment horizontal="left" vertical="center" indent="1"/>
    </xf>
    <xf numFmtId="0" fontId="10" fillId="2" borderId="47" xfId="0" applyFont="1" applyFill="1" applyBorder="1" applyAlignment="1">
      <alignment horizontal="left" vertical="center" indent="1"/>
    </xf>
    <xf numFmtId="0" fontId="19" fillId="0" borderId="0" xfId="0" applyFont="1"/>
    <xf numFmtId="0" fontId="3" fillId="2" borderId="0" xfId="0" applyFont="1" applyFill="1" applyAlignment="1">
      <alignment vertical="center" wrapText="1"/>
    </xf>
    <xf numFmtId="0" fontId="16" fillId="2" borderId="0" xfId="0" applyFont="1" applyFill="1" applyAlignment="1">
      <alignment vertical="center" wrapText="1"/>
    </xf>
    <xf numFmtId="14" fontId="2" fillId="2" borderId="1" xfId="0" applyNumberFormat="1" applyFont="1" applyFill="1" applyBorder="1" applyAlignment="1" applyProtection="1">
      <alignment horizontal="left" vertical="center"/>
      <protection locked="0"/>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165" fontId="2" fillId="0" borderId="0" xfId="0" applyNumberFormat="1" applyFont="1" applyProtection="1">
      <protection locked="0"/>
    </xf>
    <xf numFmtId="165" fontId="2" fillId="0" borderId="0" xfId="1" applyNumberFormat="1" applyFont="1" applyFill="1" applyProtection="1">
      <protection locked="0"/>
    </xf>
    <xf numFmtId="165" fontId="2" fillId="0" borderId="0" xfId="1" applyNumberFormat="1" applyFont="1" applyFill="1" applyAlignment="1" applyProtection="1">
      <alignment vertical="center"/>
      <protection locked="0"/>
    </xf>
    <xf numFmtId="165" fontId="2" fillId="0" borderId="0" xfId="0" applyNumberFormat="1" applyFont="1" applyAlignment="1" applyProtection="1">
      <alignment vertical="center"/>
      <protection locked="0"/>
    </xf>
    <xf numFmtId="0" fontId="0" fillId="2" borderId="0" xfId="0" applyFill="1" applyAlignment="1">
      <alignment vertical="center"/>
    </xf>
    <xf numFmtId="0" fontId="18" fillId="3" borderId="1" xfId="0" applyFont="1" applyFill="1" applyBorder="1" applyAlignment="1">
      <alignment vertical="center" wrapText="1"/>
    </xf>
    <xf numFmtId="0" fontId="0" fillId="2" borderId="1" xfId="0" applyFill="1" applyBorder="1" applyAlignment="1">
      <alignment vertical="center"/>
    </xf>
    <xf numFmtId="0" fontId="0" fillId="2" borderId="1" xfId="0" applyFill="1" applyBorder="1" applyAlignment="1">
      <alignment vertical="center" wrapText="1"/>
    </xf>
    <xf numFmtId="0" fontId="0" fillId="2" borderId="0" xfId="0" applyFill="1" applyAlignment="1">
      <alignment vertical="center" wrapText="1"/>
    </xf>
    <xf numFmtId="0" fontId="24" fillId="2" borderId="0" xfId="0" applyFont="1" applyFill="1" applyAlignment="1">
      <alignment vertical="center" wrapText="1"/>
    </xf>
    <xf numFmtId="0" fontId="18" fillId="2" borderId="0" xfId="0" applyFont="1" applyFill="1"/>
    <xf numFmtId="0" fontId="18" fillId="2" borderId="45" xfId="0" applyFont="1" applyFill="1" applyBorder="1"/>
    <xf numFmtId="0" fontId="7" fillId="2" borderId="0" xfId="0" applyFont="1" applyFill="1"/>
    <xf numFmtId="0" fontId="2" fillId="2" borderId="35" xfId="0" applyFont="1" applyFill="1" applyBorder="1" applyAlignment="1" applyProtection="1">
      <alignment horizontal="left" vertical="center"/>
      <protection locked="0"/>
    </xf>
    <xf numFmtId="0" fontId="0" fillId="0" borderId="0" xfId="0" applyAlignment="1">
      <alignment vertical="center"/>
    </xf>
    <xf numFmtId="0" fontId="2" fillId="4" borderId="5" xfId="0" applyFont="1" applyFill="1" applyBorder="1" applyAlignment="1">
      <alignment vertical="center"/>
    </xf>
    <xf numFmtId="0" fontId="12" fillId="4" borderId="6" xfId="0" applyFont="1" applyFill="1" applyBorder="1" applyAlignment="1">
      <alignment vertical="center"/>
    </xf>
    <xf numFmtId="0" fontId="8" fillId="2" borderId="0" xfId="0" applyFont="1" applyFill="1" applyAlignment="1">
      <alignment vertical="center" wrapText="1"/>
    </xf>
    <xf numFmtId="0" fontId="9" fillId="3" borderId="2" xfId="0" applyFont="1" applyFill="1" applyBorder="1" applyAlignment="1">
      <alignment horizontal="center" vertical="center" wrapText="1"/>
    </xf>
    <xf numFmtId="0" fontId="8" fillId="8" borderId="43" xfId="0" applyFont="1" applyFill="1" applyBorder="1" applyAlignment="1">
      <alignment horizontal="center" vertical="center" wrapText="1"/>
    </xf>
    <xf numFmtId="165" fontId="2" fillId="2" borderId="0" xfId="0" applyNumberFormat="1" applyFont="1" applyFill="1" applyAlignment="1">
      <alignment vertical="center"/>
    </xf>
    <xf numFmtId="165" fontId="21" fillId="2" borderId="0" xfId="0" applyNumberFormat="1" applyFont="1" applyFill="1" applyAlignment="1">
      <alignment vertical="center"/>
    </xf>
    <xf numFmtId="0" fontId="2" fillId="2" borderId="0" xfId="0" applyFont="1" applyFill="1" applyAlignment="1">
      <alignment horizontal="center" vertical="center"/>
    </xf>
    <xf numFmtId="0" fontId="12" fillId="4" borderId="6" xfId="0" applyFont="1" applyFill="1" applyBorder="1"/>
    <xf numFmtId="0" fontId="2" fillId="4" borderId="10" xfId="0" applyFont="1" applyFill="1" applyBorder="1"/>
    <xf numFmtId="0" fontId="8" fillId="2" borderId="0" xfId="0" applyFont="1" applyFill="1"/>
    <xf numFmtId="0" fontId="16" fillId="2" borderId="0" xfId="0" applyFont="1" applyFill="1" applyAlignment="1">
      <alignment horizontal="left" vertical="center" wrapText="1"/>
    </xf>
    <xf numFmtId="0" fontId="16" fillId="4" borderId="12" xfId="0" applyFont="1" applyFill="1" applyBorder="1" applyAlignment="1">
      <alignment vertical="center" wrapText="1"/>
    </xf>
    <xf numFmtId="0" fontId="12" fillId="4" borderId="5" xfId="0" applyFont="1" applyFill="1" applyBorder="1"/>
    <xf numFmtId="0" fontId="12" fillId="4" borderId="10" xfId="0" applyFont="1" applyFill="1" applyBorder="1"/>
    <xf numFmtId="164" fontId="0" fillId="2" borderId="0" xfId="0" applyNumberFormat="1" applyFill="1" applyAlignment="1">
      <alignment vertical="center"/>
    </xf>
    <xf numFmtId="164" fontId="0" fillId="2" borderId="0" xfId="1" applyFont="1" applyFill="1" applyAlignment="1">
      <alignment vertical="center"/>
    </xf>
    <xf numFmtId="0" fontId="18" fillId="3" borderId="0" xfId="0" applyFont="1" applyFill="1" applyAlignment="1">
      <alignment vertical="center" wrapText="1"/>
    </xf>
    <xf numFmtId="165" fontId="0" fillId="2" borderId="0" xfId="0" applyNumberFormat="1" applyFill="1" applyAlignment="1">
      <alignment vertical="center"/>
    </xf>
    <xf numFmtId="9" fontId="0" fillId="2" borderId="0" xfId="2" applyFont="1" applyFill="1" applyAlignment="1">
      <alignment vertical="center"/>
    </xf>
    <xf numFmtId="165" fontId="0" fillId="2" borderId="1" xfId="0" applyNumberFormat="1" applyFill="1" applyBorder="1" applyAlignment="1">
      <alignment vertical="center"/>
    </xf>
    <xf numFmtId="9" fontId="0" fillId="2" borderId="1" xfId="2" applyFont="1" applyFill="1" applyBorder="1" applyAlignment="1">
      <alignment vertical="center"/>
    </xf>
    <xf numFmtId="0" fontId="0" fillId="2" borderId="1" xfId="0" applyFill="1" applyBorder="1" applyAlignment="1">
      <alignment horizontal="center" vertical="center"/>
    </xf>
    <xf numFmtId="165" fontId="0" fillId="2" borderId="0" xfId="1" applyNumberFormat="1" applyFont="1" applyFill="1" applyAlignment="1">
      <alignment vertical="center"/>
    </xf>
    <xf numFmtId="0" fontId="18" fillId="3" borderId="44" xfId="0" applyFont="1" applyFill="1" applyBorder="1"/>
    <xf numFmtId="0" fontId="18" fillId="3" borderId="59" xfId="0" applyFont="1" applyFill="1" applyBorder="1"/>
    <xf numFmtId="0" fontId="0" fillId="2" borderId="64" xfId="0" applyFill="1" applyBorder="1"/>
    <xf numFmtId="0" fontId="28" fillId="2" borderId="62" xfId="0" applyFont="1" applyFill="1" applyBorder="1"/>
    <xf numFmtId="0" fontId="18" fillId="3" borderId="1" xfId="0" applyFont="1" applyFill="1" applyBorder="1"/>
    <xf numFmtId="0" fontId="0" fillId="2" borderId="1" xfId="0" applyFill="1" applyBorder="1"/>
    <xf numFmtId="14" fontId="8" fillId="2" borderId="0" xfId="0" applyNumberFormat="1" applyFont="1" applyFill="1"/>
    <xf numFmtId="14" fontId="8" fillId="2" borderId="1" xfId="0" applyNumberFormat="1" applyFont="1" applyFill="1" applyBorder="1" applyAlignment="1" applyProtection="1">
      <alignment vertical="center"/>
      <protection locked="0"/>
    </xf>
    <xf numFmtId="164" fontId="0" fillId="2" borderId="1" xfId="1" applyFont="1" applyFill="1" applyBorder="1"/>
    <xf numFmtId="0" fontId="31" fillId="9" borderId="1" xfId="4" applyBorder="1"/>
    <xf numFmtId="164" fontId="0" fillId="2" borderId="0" xfId="1" applyFont="1" applyFill="1" applyBorder="1"/>
    <xf numFmtId="0" fontId="0" fillId="2" borderId="0" xfId="0" applyFill="1" applyAlignment="1">
      <alignment wrapText="1"/>
    </xf>
    <xf numFmtId="0" fontId="31" fillId="2" borderId="0" xfId="4" applyFill="1" applyBorder="1"/>
    <xf numFmtId="0" fontId="31" fillId="2" borderId="0" xfId="4" applyFill="1"/>
    <xf numFmtId="0" fontId="18" fillId="3" borderId="41" xfId="0" applyFont="1" applyFill="1" applyBorder="1"/>
    <xf numFmtId="0" fontId="8" fillId="4" borderId="1" xfId="0" applyFont="1" applyFill="1" applyBorder="1" applyAlignment="1">
      <alignment horizontal="center" vertical="center" wrapText="1"/>
    </xf>
    <xf numFmtId="165" fontId="8" fillId="4" borderId="1" xfId="1" applyNumberFormat="1" applyFont="1" applyFill="1" applyBorder="1" applyAlignment="1" applyProtection="1">
      <alignment vertical="center"/>
    </xf>
    <xf numFmtId="0" fontId="0" fillId="3" borderId="0" xfId="0" applyFill="1" applyAlignment="1">
      <alignment vertical="center"/>
    </xf>
    <xf numFmtId="0" fontId="8" fillId="4" borderId="0" xfId="0" applyFont="1" applyFill="1"/>
    <xf numFmtId="165" fontId="8" fillId="4" borderId="0" xfId="0" applyNumberFormat="1" applyFont="1" applyFill="1"/>
    <xf numFmtId="165" fontId="8" fillId="4" borderId="0" xfId="0" applyNumberFormat="1" applyFont="1" applyFill="1" applyAlignment="1">
      <alignment vertical="center"/>
    </xf>
    <xf numFmtId="0" fontId="8" fillId="2" borderId="1" xfId="0" applyFont="1" applyFill="1" applyBorder="1" applyAlignment="1" applyProtection="1">
      <alignment horizontal="center" vertical="center"/>
      <protection locked="0"/>
    </xf>
    <xf numFmtId="0" fontId="37"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2" fillId="0" borderId="0" xfId="0" applyFont="1" applyAlignment="1">
      <alignment horizontal="left" vertical="center" wrapText="1"/>
    </xf>
    <xf numFmtId="0" fontId="43" fillId="0" borderId="0" xfId="0" applyFont="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40" fillId="2" borderId="0" xfId="0" applyFont="1" applyFill="1" applyAlignment="1">
      <alignment vertical="center"/>
    </xf>
    <xf numFmtId="0" fontId="2" fillId="2" borderId="0" xfId="0" applyFont="1" applyFill="1" applyAlignment="1">
      <alignment vertical="top" wrapTex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36" fillId="2" borderId="0" xfId="0" applyFont="1" applyFill="1" applyAlignment="1">
      <alignment vertical="center" wrapText="1"/>
    </xf>
    <xf numFmtId="0" fontId="41" fillId="2" borderId="0" xfId="0" applyFont="1" applyFill="1" applyAlignment="1">
      <alignment vertical="center" wrapText="1"/>
    </xf>
    <xf numFmtId="0" fontId="42" fillId="2" borderId="0" xfId="0" applyFont="1" applyFill="1" applyAlignment="1">
      <alignment vertical="center" wrapText="1"/>
    </xf>
    <xf numFmtId="14" fontId="3" fillId="2" borderId="0" xfId="0" applyNumberFormat="1" applyFont="1" applyFill="1" applyAlignment="1">
      <alignment vertical="center" wrapText="1"/>
    </xf>
    <xf numFmtId="0" fontId="3" fillId="2" borderId="0" xfId="0" applyFont="1" applyFill="1" applyAlignment="1">
      <alignment vertical="top" wrapText="1"/>
    </xf>
    <xf numFmtId="0" fontId="43" fillId="2" borderId="0" xfId="0" applyFont="1" applyFill="1"/>
    <xf numFmtId="0" fontId="44" fillId="2" borderId="0" xfId="0" applyFont="1" applyFill="1"/>
    <xf numFmtId="0" fontId="45" fillId="2" borderId="0" xfId="0" applyFont="1" applyFill="1" applyAlignment="1">
      <alignment vertical="center" wrapText="1"/>
    </xf>
    <xf numFmtId="0" fontId="30" fillId="2" borderId="0" xfId="0" applyFont="1" applyFill="1"/>
    <xf numFmtId="0" fontId="30" fillId="0" borderId="0" xfId="0" applyFont="1"/>
    <xf numFmtId="0" fontId="30" fillId="2" borderId="0" xfId="0" applyFont="1" applyFill="1" applyAlignment="1">
      <alignment vertical="center"/>
    </xf>
    <xf numFmtId="0" fontId="30" fillId="0" borderId="0" xfId="0" applyFont="1" applyAlignment="1">
      <alignment vertical="center"/>
    </xf>
    <xf numFmtId="0" fontId="7" fillId="2" borderId="0" xfId="0" applyFont="1" applyFill="1" applyAlignment="1" applyProtection="1">
      <alignment vertical="center"/>
      <protection locked="0"/>
    </xf>
    <xf numFmtId="14" fontId="8" fillId="2" borderId="0" xfId="0" applyNumberFormat="1" applyFont="1" applyFill="1" applyProtection="1">
      <protection locked="0"/>
    </xf>
    <xf numFmtId="0" fontId="2" fillId="2" borderId="29"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2" borderId="32" xfId="0" applyFont="1" applyFill="1" applyBorder="1" applyAlignment="1">
      <alignment horizontal="left" vertical="center"/>
    </xf>
    <xf numFmtId="0" fontId="2" fillId="2" borderId="17" xfId="0" applyFont="1" applyFill="1" applyBorder="1" applyAlignment="1">
      <alignment horizontal="left" vertical="center"/>
    </xf>
    <xf numFmtId="0" fontId="2" fillId="2" borderId="11" xfId="0" applyFont="1" applyFill="1" applyBorder="1" applyAlignment="1">
      <alignment horizontal="left" vertical="center"/>
    </xf>
    <xf numFmtId="0" fontId="0" fillId="2" borderId="13" xfId="0" applyFill="1" applyBorder="1"/>
    <xf numFmtId="0" fontId="0" fillId="2" borderId="56" xfId="0" applyFill="1" applyBorder="1" applyAlignment="1">
      <alignment wrapText="1"/>
    </xf>
    <xf numFmtId="0" fontId="0" fillId="2" borderId="56" xfId="0" applyFill="1" applyBorder="1"/>
    <xf numFmtId="0" fontId="31" fillId="2" borderId="56" xfId="4" applyFill="1" applyBorder="1"/>
    <xf numFmtId="0" fontId="16" fillId="2" borderId="9" xfId="0" applyFont="1" applyFill="1" applyBorder="1" applyAlignment="1">
      <alignment horizontal="left" vertical="center" wrapText="1"/>
    </xf>
    <xf numFmtId="0" fontId="52" fillId="2" borderId="0" xfId="0" applyFont="1" applyFill="1"/>
    <xf numFmtId="0" fontId="18" fillId="3" borderId="0" xfId="0" applyFont="1" applyFill="1"/>
    <xf numFmtId="0" fontId="50" fillId="2" borderId="0" xfId="0" applyFont="1" applyFill="1"/>
    <xf numFmtId="0" fontId="50" fillId="0" borderId="0" xfId="0" applyFont="1"/>
    <xf numFmtId="0" fontId="53" fillId="0" borderId="0" xfId="0" applyFont="1"/>
    <xf numFmtId="0" fontId="1" fillId="2" borderId="0" xfId="0" applyFont="1" applyFill="1"/>
    <xf numFmtId="0" fontId="53" fillId="2" borderId="0" xfId="0" applyFont="1" applyFill="1"/>
    <xf numFmtId="0" fontId="54" fillId="0" borderId="0" xfId="0" applyFont="1"/>
    <xf numFmtId="0" fontId="51" fillId="0" borderId="0" xfId="0" applyFont="1"/>
    <xf numFmtId="0" fontId="54" fillId="0" borderId="0" xfId="0" applyFont="1" applyAlignment="1">
      <alignment horizontal="left"/>
    </xf>
    <xf numFmtId="0" fontId="50" fillId="0" borderId="0" xfId="0" applyFont="1" applyAlignment="1">
      <alignment vertical="center"/>
    </xf>
    <xf numFmtId="14" fontId="8" fillId="2" borderId="0" xfId="0" applyNumberFormat="1" applyFont="1" applyFill="1" applyAlignment="1">
      <alignment horizontal="right"/>
    </xf>
    <xf numFmtId="14" fontId="0" fillId="2" borderId="0" xfId="0" applyNumberFormat="1" applyFill="1"/>
    <xf numFmtId="165" fontId="2" fillId="0" borderId="0" xfId="1" applyNumberFormat="1" applyFont="1" applyProtection="1">
      <protection locked="0"/>
    </xf>
    <xf numFmtId="165" fontId="2" fillId="0" borderId="0" xfId="1" applyNumberFormat="1" applyFont="1" applyAlignment="1" applyProtection="1">
      <alignment vertical="center"/>
      <protection locked="0"/>
    </xf>
    <xf numFmtId="0" fontId="12" fillId="4" borderId="6" xfId="0" applyFont="1" applyFill="1" applyBorder="1" applyAlignment="1">
      <alignment horizontal="left" vertical="center" wrapText="1"/>
    </xf>
    <xf numFmtId="0" fontId="2" fillId="2" borderId="0" xfId="0" applyFont="1" applyFill="1" applyAlignment="1" applyProtection="1">
      <alignment vertical="center"/>
      <protection locked="0"/>
    </xf>
    <xf numFmtId="0" fontId="13" fillId="2" borderId="0" xfId="0" applyFont="1" applyFill="1"/>
    <xf numFmtId="0" fontId="50" fillId="8" borderId="1" xfId="0" applyFont="1" applyFill="1" applyBorder="1" applyAlignment="1">
      <alignment horizontal="center" vertical="center"/>
    </xf>
    <xf numFmtId="0" fontId="50" fillId="11" borderId="1" xfId="0" applyFont="1" applyFill="1" applyBorder="1" applyAlignment="1">
      <alignment horizontal="center" vertical="center" wrapText="1"/>
    </xf>
    <xf numFmtId="0" fontId="50" fillId="5" borderId="1" xfId="0" applyFont="1" applyFill="1" applyBorder="1" applyAlignment="1">
      <alignment horizontal="center" vertical="center" wrapText="1"/>
    </xf>
    <xf numFmtId="0" fontId="50" fillId="8" borderId="1" xfId="0" applyFont="1" applyFill="1" applyBorder="1" applyAlignment="1">
      <alignment horizontal="center" vertical="center" wrapText="1"/>
    </xf>
    <xf numFmtId="2" fontId="0" fillId="2" borderId="1" xfId="0" applyNumberFormat="1" applyFill="1" applyBorder="1" applyAlignment="1">
      <alignment horizontal="right" vertical="center" wrapText="1"/>
    </xf>
    <xf numFmtId="0" fontId="18" fillId="2" borderId="0" xfId="0" applyFont="1" applyFill="1" applyAlignment="1">
      <alignment vertical="center"/>
    </xf>
    <xf numFmtId="0" fontId="18" fillId="2" borderId="0" xfId="0" applyFont="1" applyFill="1" applyAlignment="1">
      <alignment vertical="center" wrapText="1"/>
    </xf>
    <xf numFmtId="0" fontId="56" fillId="3" borderId="1" xfId="0" applyFont="1" applyFill="1" applyBorder="1" applyAlignment="1">
      <alignment vertical="center" wrapText="1"/>
    </xf>
    <xf numFmtId="0" fontId="0" fillId="2" borderId="56" xfId="0" applyFill="1" applyBorder="1" applyAlignment="1">
      <alignment vertical="center"/>
    </xf>
    <xf numFmtId="0" fontId="0" fillId="2" borderId="0" xfId="0" applyFill="1" applyAlignment="1">
      <alignment horizontal="center" vertical="center"/>
    </xf>
    <xf numFmtId="0" fontId="57" fillId="2" borderId="0" xfId="0" applyFont="1" applyFill="1"/>
    <xf numFmtId="0" fontId="8" fillId="8" borderId="1" xfId="0" applyFont="1" applyFill="1" applyBorder="1" applyAlignment="1">
      <alignment horizontal="center" vertical="center"/>
    </xf>
    <xf numFmtId="0" fontId="8" fillId="4" borderId="1" xfId="0" applyFont="1" applyFill="1" applyBorder="1" applyAlignment="1">
      <alignment vertical="center" wrapText="1"/>
    </xf>
    <xf numFmtId="165" fontId="2" fillId="2" borderId="0" xfId="1" applyNumberFormat="1" applyFont="1" applyFill="1" applyAlignment="1" applyProtection="1">
      <alignment vertical="center"/>
    </xf>
    <xf numFmtId="164" fontId="8" fillId="4" borderId="1" xfId="1" applyFont="1" applyFill="1" applyBorder="1" applyAlignment="1" applyProtection="1">
      <alignment vertical="center"/>
    </xf>
    <xf numFmtId="165" fontId="8" fillId="4" borderId="0" xfId="1" applyNumberFormat="1" applyFont="1" applyFill="1" applyProtection="1"/>
    <xf numFmtId="0" fontId="8" fillId="12" borderId="43" xfId="0" applyFont="1" applyFill="1" applyBorder="1" applyAlignment="1">
      <alignment horizontal="center" vertical="center" wrapText="1"/>
    </xf>
    <xf numFmtId="0" fontId="8" fillId="12" borderId="4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29" xfId="0" applyFont="1" applyFill="1" applyBorder="1" applyAlignment="1">
      <alignment horizontal="center" vertical="center" wrapText="1"/>
    </xf>
    <xf numFmtId="0" fontId="59" fillId="2" borderId="0" xfId="0" applyFont="1" applyFill="1" applyAlignment="1">
      <alignment vertical="center" wrapText="1"/>
    </xf>
    <xf numFmtId="0" fontId="0" fillId="2" borderId="0" xfId="0" applyFill="1" applyAlignment="1">
      <alignment horizontal="right" vertical="center" wrapText="1"/>
    </xf>
    <xf numFmtId="165" fontId="0" fillId="2" borderId="0" xfId="0" applyNumberFormat="1" applyFill="1" applyAlignment="1">
      <alignment vertical="center" wrapText="1"/>
    </xf>
    <xf numFmtId="2" fontId="0" fillId="2" borderId="0" xfId="0" applyNumberFormat="1" applyFill="1" applyAlignment="1">
      <alignment horizontal="right" vertical="center" wrapText="1"/>
    </xf>
    <xf numFmtId="49" fontId="2" fillId="2" borderId="3"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49" fontId="2" fillId="2" borderId="35" xfId="0" applyNumberFormat="1" applyFont="1" applyFill="1" applyBorder="1" applyAlignment="1" applyProtection="1">
      <alignment horizontal="left" vertical="center"/>
      <protection locked="0"/>
    </xf>
    <xf numFmtId="49" fontId="2" fillId="2" borderId="29" xfId="0" applyNumberFormat="1" applyFont="1" applyFill="1" applyBorder="1" applyAlignment="1" applyProtection="1">
      <alignment horizontal="left" vertical="center"/>
      <protection locked="0"/>
    </xf>
    <xf numFmtId="0" fontId="18" fillId="3" borderId="69" xfId="0" applyFont="1" applyFill="1" applyBorder="1"/>
    <xf numFmtId="0" fontId="0" fillId="2" borderId="70" xfId="0" applyFill="1" applyBorder="1"/>
    <xf numFmtId="0" fontId="0" fillId="2" borderId="71" xfId="0" applyFill="1" applyBorder="1"/>
    <xf numFmtId="0" fontId="2" fillId="0" borderId="1" xfId="0" applyFont="1" applyBorder="1" applyAlignment="1" applyProtection="1">
      <alignment vertical="center"/>
      <protection locked="0"/>
    </xf>
    <xf numFmtId="0" fontId="8" fillId="4" borderId="10" xfId="0" applyFont="1" applyFill="1" applyBorder="1" applyAlignment="1" applyProtection="1">
      <alignment horizontal="right" vertical="center"/>
      <protection hidden="1"/>
    </xf>
    <xf numFmtId="0" fontId="49" fillId="4" borderId="6" xfId="0" applyFont="1" applyFill="1" applyBorder="1" applyAlignment="1" applyProtection="1">
      <alignment vertical="center"/>
      <protection hidden="1"/>
    </xf>
    <xf numFmtId="0" fontId="2" fillId="4" borderId="5" xfId="0" applyFont="1" applyFill="1" applyBorder="1" applyAlignment="1" applyProtection="1">
      <alignment vertical="center"/>
      <protection hidden="1"/>
    </xf>
    <xf numFmtId="0" fontId="8" fillId="4" borderId="5" xfId="0" applyFont="1" applyFill="1" applyBorder="1" applyAlignment="1" applyProtection="1">
      <alignment vertical="center"/>
      <protection hidden="1"/>
    </xf>
    <xf numFmtId="0" fontId="2" fillId="4" borderId="5" xfId="0" applyFont="1" applyFill="1" applyBorder="1" applyAlignment="1" applyProtection="1">
      <alignment horizontal="left" vertical="center"/>
      <protection hidden="1"/>
    </xf>
    <xf numFmtId="0" fontId="12" fillId="4" borderId="6" xfId="0" applyFont="1" applyFill="1" applyBorder="1" applyAlignment="1" applyProtection="1">
      <alignment horizontal="left" vertical="center"/>
      <protection hidden="1"/>
    </xf>
    <xf numFmtId="0" fontId="2" fillId="4" borderId="10" xfId="0" applyFont="1" applyFill="1" applyBorder="1" applyAlignment="1" applyProtection="1">
      <alignment horizontal="left" vertical="center"/>
      <protection hidden="1"/>
    </xf>
    <xf numFmtId="0" fontId="9" fillId="3" borderId="19" xfId="0" applyFont="1" applyFill="1" applyBorder="1" applyAlignment="1" applyProtection="1">
      <alignment horizontal="left" vertical="center"/>
      <protection hidden="1"/>
    </xf>
    <xf numFmtId="0" fontId="60" fillId="3" borderId="27" xfId="0" applyFont="1" applyFill="1" applyBorder="1" applyAlignment="1" applyProtection="1">
      <alignment horizontal="left" vertical="center"/>
      <protection hidden="1"/>
    </xf>
    <xf numFmtId="0" fontId="60" fillId="3" borderId="19" xfId="0" applyFont="1" applyFill="1" applyBorder="1" applyAlignment="1" applyProtection="1">
      <alignment horizontal="left" vertical="center"/>
      <protection hidden="1"/>
    </xf>
    <xf numFmtId="0" fontId="9" fillId="3" borderId="28" xfId="0" applyFont="1" applyFill="1" applyBorder="1" applyAlignment="1" applyProtection="1">
      <alignment horizontal="left" vertical="center" wrapText="1"/>
      <protection hidden="1"/>
    </xf>
    <xf numFmtId="0" fontId="9" fillId="3" borderId="36" xfId="0" applyFont="1" applyFill="1" applyBorder="1" applyAlignment="1" applyProtection="1">
      <alignment horizontal="left" vertical="center"/>
      <protection hidden="1"/>
    </xf>
    <xf numFmtId="0" fontId="9" fillId="3" borderId="37" xfId="0" applyFont="1" applyFill="1" applyBorder="1" applyAlignment="1" applyProtection="1">
      <alignment horizontal="left" vertical="center"/>
      <protection hidden="1"/>
    </xf>
    <xf numFmtId="0" fontId="2" fillId="2" borderId="3" xfId="0" applyFont="1" applyFill="1" applyBorder="1" applyAlignment="1" applyProtection="1">
      <alignment horizontal="left" vertical="center"/>
      <protection hidden="1"/>
    </xf>
    <xf numFmtId="0" fontId="9" fillId="3" borderId="24" xfId="0" applyFont="1" applyFill="1" applyBorder="1" applyAlignment="1" applyProtection="1">
      <alignment horizontal="left" vertical="center"/>
      <protection hidden="1"/>
    </xf>
    <xf numFmtId="0" fontId="9" fillId="3" borderId="41" xfId="0" applyFont="1" applyFill="1" applyBorder="1" applyAlignment="1" applyProtection="1">
      <alignment horizontal="left" vertical="center"/>
      <protection hidden="1"/>
    </xf>
    <xf numFmtId="0" fontId="9" fillId="3" borderId="31" xfId="0" applyFont="1" applyFill="1" applyBorder="1" applyAlignment="1" applyProtection="1">
      <alignment horizontal="left"/>
      <protection hidden="1"/>
    </xf>
    <xf numFmtId="0" fontId="2" fillId="2" borderId="0" xfId="0" applyFont="1" applyFill="1" applyAlignment="1" applyProtection="1">
      <alignment horizontal="left" vertical="center"/>
      <protection hidden="1"/>
    </xf>
    <xf numFmtId="0" fontId="9" fillId="3" borderId="0" xfId="0" applyFont="1" applyFill="1" applyAlignment="1" applyProtection="1">
      <alignment horizontal="left" vertical="center"/>
      <protection hidden="1"/>
    </xf>
    <xf numFmtId="0" fontId="17" fillId="5" borderId="2" xfId="0" applyFont="1" applyFill="1" applyBorder="1" applyAlignment="1" applyProtection="1">
      <alignment horizontal="left" vertical="center"/>
      <protection hidden="1"/>
    </xf>
    <xf numFmtId="0" fontId="9" fillId="3" borderId="18" xfId="0" applyFont="1" applyFill="1" applyBorder="1" applyAlignment="1" applyProtection="1">
      <alignment horizontal="left" vertical="center"/>
      <protection hidden="1"/>
    </xf>
    <xf numFmtId="0" fontId="9" fillId="3" borderId="30" xfId="0" applyFont="1" applyFill="1" applyBorder="1" applyAlignment="1" applyProtection="1">
      <alignment horizontal="left" vertical="center"/>
      <protection hidden="1"/>
    </xf>
    <xf numFmtId="0" fontId="9" fillId="3" borderId="31" xfId="0" applyFont="1" applyFill="1" applyBorder="1" applyAlignment="1" applyProtection="1">
      <alignment horizontal="left" vertical="center"/>
      <protection hidden="1"/>
    </xf>
    <xf numFmtId="0" fontId="2" fillId="5" borderId="3" xfId="0" applyFont="1" applyFill="1" applyBorder="1" applyAlignment="1" applyProtection="1">
      <alignment horizontal="left" vertical="center"/>
      <protection hidden="1"/>
    </xf>
    <xf numFmtId="0" fontId="9" fillId="3" borderId="34" xfId="0" applyFont="1" applyFill="1" applyBorder="1" applyAlignment="1" applyProtection="1">
      <alignment horizontal="left" vertical="center"/>
      <protection hidden="1"/>
    </xf>
    <xf numFmtId="0" fontId="9" fillId="3" borderId="16" xfId="0"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0" fontId="62" fillId="5" borderId="2" xfId="0" applyFont="1" applyFill="1" applyBorder="1" applyAlignment="1" applyProtection="1">
      <alignment horizontal="left" vertical="center"/>
      <protection hidden="1"/>
    </xf>
    <xf numFmtId="0" fontId="9" fillId="3" borderId="15" xfId="0" applyFont="1" applyFill="1" applyBorder="1" applyAlignment="1" applyProtection="1">
      <alignment horizontal="left" vertical="center"/>
      <protection hidden="1"/>
    </xf>
    <xf numFmtId="0" fontId="2" fillId="2" borderId="17" xfId="0" applyFont="1" applyFill="1" applyBorder="1" applyAlignment="1" applyProtection="1">
      <alignment horizontal="left" vertical="center"/>
      <protection hidden="1"/>
    </xf>
    <xf numFmtId="0" fontId="9" fillId="3" borderId="39" xfId="0" applyFont="1" applyFill="1" applyBorder="1" applyAlignment="1" applyProtection="1">
      <alignment horizontal="left" vertical="center"/>
      <protection hidden="1"/>
    </xf>
    <xf numFmtId="0" fontId="12" fillId="4" borderId="6" xfId="0" applyFont="1" applyFill="1" applyBorder="1" applyAlignment="1" applyProtection="1">
      <alignment vertical="center"/>
      <protection hidden="1"/>
    </xf>
    <xf numFmtId="0" fontId="8" fillId="4" borderId="2" xfId="0" applyFont="1" applyFill="1" applyBorder="1" applyAlignment="1" applyProtection="1">
      <alignment vertical="center"/>
      <protection hidden="1"/>
    </xf>
    <xf numFmtId="0" fontId="9" fillId="3" borderId="24" xfId="0" applyFont="1" applyFill="1" applyBorder="1" applyAlignment="1" applyProtection="1">
      <alignment vertical="center"/>
      <protection hidden="1"/>
    </xf>
    <xf numFmtId="0" fontId="60" fillId="3" borderId="53" xfId="0" applyFont="1" applyFill="1" applyBorder="1" applyAlignment="1" applyProtection="1">
      <alignment vertical="center"/>
      <protection hidden="1"/>
    </xf>
    <xf numFmtId="0" fontId="9" fillId="3" borderId="16" xfId="0" applyFont="1" applyFill="1" applyBorder="1" applyAlignment="1" applyProtection="1">
      <alignment vertical="center"/>
      <protection hidden="1"/>
    </xf>
    <xf numFmtId="0" fontId="9" fillId="3" borderId="58" xfId="0" applyFont="1" applyFill="1" applyBorder="1" applyAlignment="1" applyProtection="1">
      <alignment vertical="center"/>
      <protection hidden="1"/>
    </xf>
    <xf numFmtId="0" fontId="8" fillId="5" borderId="1" xfId="0" applyFont="1" applyFill="1" applyBorder="1" applyAlignment="1" applyProtection="1">
      <alignment horizontal="center" vertical="center"/>
      <protection hidden="1"/>
    </xf>
    <xf numFmtId="0" fontId="8" fillId="5" borderId="41" xfId="0" applyFont="1" applyFill="1" applyBorder="1" applyAlignment="1" applyProtection="1">
      <alignment horizontal="center" vertical="center"/>
      <protection hidden="1"/>
    </xf>
    <xf numFmtId="14" fontId="27" fillId="4" borderId="8" xfId="0" applyNumberFormat="1" applyFont="1" applyFill="1" applyBorder="1" applyAlignment="1" applyProtection="1">
      <alignment horizontal="center" vertical="center" wrapText="1"/>
      <protection hidden="1"/>
    </xf>
    <xf numFmtId="14" fontId="27" fillId="4" borderId="12" xfId="0" applyNumberFormat="1" applyFont="1" applyFill="1" applyBorder="1" applyAlignment="1" applyProtection="1">
      <alignment horizontal="center" vertical="center" wrapText="1"/>
      <protection hidden="1"/>
    </xf>
    <xf numFmtId="0" fontId="8" fillId="4" borderId="0" xfId="0" applyFont="1" applyFill="1" applyProtection="1">
      <protection hidden="1"/>
    </xf>
    <xf numFmtId="0" fontId="8" fillId="4" borderId="0" xfId="0" applyFont="1" applyFill="1" applyAlignment="1" applyProtection="1">
      <alignment vertical="center"/>
      <protection hidden="1"/>
    </xf>
    <xf numFmtId="0" fontId="8" fillId="8" borderId="2" xfId="0" applyFont="1" applyFill="1" applyBorder="1" applyAlignment="1" applyProtection="1">
      <alignment horizontal="center" vertical="center" wrapText="1"/>
      <protection hidden="1"/>
    </xf>
    <xf numFmtId="0" fontId="61" fillId="8" borderId="3"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center" vertical="center" wrapText="1"/>
      <protection hidden="1"/>
    </xf>
    <xf numFmtId="0" fontId="61" fillId="8" borderId="9" xfId="0" applyFont="1" applyFill="1" applyBorder="1" applyAlignment="1" applyProtection="1">
      <alignment horizontal="center" vertical="center" wrapText="1"/>
      <protection hidden="1"/>
    </xf>
    <xf numFmtId="0" fontId="2" fillId="2" borderId="0" xfId="0" applyFont="1" applyFill="1" applyAlignment="1" applyProtection="1">
      <alignment vertical="center"/>
      <protection hidden="1"/>
    </xf>
    <xf numFmtId="0" fontId="2" fillId="4" borderId="6" xfId="0" applyFont="1" applyFill="1" applyBorder="1" applyAlignment="1" applyProtection="1">
      <alignment vertical="center"/>
      <protection hidden="1"/>
    </xf>
    <xf numFmtId="0" fontId="8" fillId="4" borderId="5" xfId="0" applyFont="1" applyFill="1" applyBorder="1" applyAlignment="1" applyProtection="1">
      <alignment horizontal="right" vertical="center"/>
      <protection hidden="1"/>
    </xf>
    <xf numFmtId="0" fontId="13" fillId="2" borderId="0" xfId="0" applyFont="1" applyFill="1" applyAlignment="1" applyProtection="1">
      <alignment vertical="center"/>
      <protection hidden="1"/>
    </xf>
    <xf numFmtId="0" fontId="2" fillId="4" borderId="10" xfId="0" applyFont="1" applyFill="1" applyBorder="1" applyAlignment="1" applyProtection="1">
      <alignment vertical="center"/>
      <protection hidden="1"/>
    </xf>
    <xf numFmtId="0" fontId="9" fillId="3" borderId="54" xfId="0" applyFont="1" applyFill="1" applyBorder="1" applyAlignment="1" applyProtection="1">
      <alignment horizontal="left" vertical="center"/>
      <protection hidden="1"/>
    </xf>
    <xf numFmtId="0" fontId="2" fillId="2" borderId="5" xfId="0" applyFont="1" applyFill="1" applyBorder="1" applyAlignment="1" applyProtection="1">
      <alignment horizontal="left" vertical="center"/>
      <protection hidden="1"/>
    </xf>
    <xf numFmtId="0" fontId="9" fillId="3" borderId="55" xfId="0" applyFont="1" applyFill="1" applyBorder="1" applyAlignment="1" applyProtection="1">
      <alignment horizontal="left" vertical="center"/>
      <protection hidden="1"/>
    </xf>
    <xf numFmtId="0" fontId="8" fillId="4" borderId="1" xfId="0" applyFont="1" applyFill="1" applyBorder="1" applyAlignment="1" applyProtection="1">
      <alignment horizontal="left" vertical="center"/>
      <protection hidden="1"/>
    </xf>
    <xf numFmtId="0" fontId="9" fillId="3" borderId="1" xfId="0" applyFont="1" applyFill="1" applyBorder="1" applyAlignment="1" applyProtection="1">
      <alignment horizontal="left" vertical="center"/>
      <protection hidden="1"/>
    </xf>
    <xf numFmtId="0" fontId="9" fillId="3" borderId="25" xfId="0" applyFont="1" applyFill="1" applyBorder="1" applyAlignment="1" applyProtection="1">
      <alignment horizontal="left" vertical="center"/>
      <protection hidden="1"/>
    </xf>
    <xf numFmtId="0" fontId="9" fillId="3" borderId="26" xfId="0" applyFont="1" applyFill="1" applyBorder="1" applyAlignment="1" applyProtection="1">
      <alignment vertical="center"/>
      <protection hidden="1"/>
    </xf>
    <xf numFmtId="0" fontId="9" fillId="3" borderId="4" xfId="0" applyFont="1" applyFill="1" applyBorder="1" applyAlignment="1" applyProtection="1">
      <alignment vertical="center"/>
      <protection hidden="1"/>
    </xf>
    <xf numFmtId="0" fontId="8" fillId="5" borderId="2" xfId="0" applyFont="1" applyFill="1" applyBorder="1" applyAlignment="1" applyProtection="1">
      <alignment vertical="center" wrapText="1"/>
      <protection hidden="1"/>
    </xf>
    <xf numFmtId="14" fontId="8" fillId="2" borderId="1" xfId="0" applyNumberFormat="1" applyFont="1" applyFill="1" applyBorder="1" applyAlignment="1" applyProtection="1">
      <alignment horizontal="right" vertical="center"/>
      <protection locked="0" hidden="1"/>
    </xf>
    <xf numFmtId="0" fontId="16" fillId="2" borderId="0" xfId="0" applyFont="1" applyFill="1" applyAlignment="1" applyProtection="1">
      <alignment horizontal="left" vertical="center" wrapText="1"/>
      <protection hidden="1"/>
    </xf>
    <xf numFmtId="0" fontId="16" fillId="2" borderId="0" xfId="0" applyFont="1" applyFill="1" applyAlignment="1" applyProtection="1">
      <alignment horizontal="left" vertical="center"/>
      <protection hidden="1"/>
    </xf>
    <xf numFmtId="0" fontId="9" fillId="3" borderId="27" xfId="0" applyFont="1" applyFill="1" applyBorder="1" applyAlignment="1" applyProtection="1">
      <alignment vertical="center" wrapText="1"/>
      <protection hidden="1"/>
    </xf>
    <xf numFmtId="0" fontId="8" fillId="2" borderId="1" xfId="0" applyFont="1" applyFill="1" applyBorder="1" applyAlignment="1" applyProtection="1">
      <alignment horizontal="left" vertical="center"/>
      <protection locked="0" hidden="1"/>
    </xf>
    <xf numFmtId="0" fontId="8" fillId="2" borderId="1" xfId="0" applyFont="1" applyFill="1" applyBorder="1" applyAlignment="1" applyProtection="1">
      <alignment vertical="center"/>
      <protection locked="0" hidden="1"/>
    </xf>
    <xf numFmtId="0" fontId="8" fillId="4" borderId="1" xfId="0" applyFont="1" applyFill="1" applyBorder="1" applyAlignment="1" applyProtection="1">
      <alignment vertical="center"/>
      <protection hidden="1"/>
    </xf>
    <xf numFmtId="0" fontId="2" fillId="2" borderId="1" xfId="0" applyFont="1" applyFill="1" applyBorder="1" applyAlignment="1" applyProtection="1">
      <alignment vertical="center"/>
      <protection locked="0" hidden="1"/>
    </xf>
    <xf numFmtId="0" fontId="9" fillId="3" borderId="56" xfId="0" applyFont="1" applyFill="1" applyBorder="1" applyAlignment="1" applyProtection="1">
      <alignment vertical="center" wrapText="1"/>
      <protection hidden="1"/>
    </xf>
    <xf numFmtId="164" fontId="8" fillId="2" borderId="0" xfId="0" applyNumberFormat="1" applyFont="1" applyFill="1" applyAlignment="1" applyProtection="1">
      <alignment vertical="center"/>
      <protection hidden="1"/>
    </xf>
    <xf numFmtId="0" fontId="8" fillId="8" borderId="2" xfId="0" applyFont="1" applyFill="1" applyBorder="1" applyAlignment="1" applyProtection="1">
      <alignment vertical="center" wrapText="1"/>
      <protection hidden="1"/>
    </xf>
    <xf numFmtId="0" fontId="8" fillId="4" borderId="56" xfId="0" applyFont="1" applyFill="1" applyBorder="1" applyAlignment="1" applyProtection="1">
      <alignment horizontal="right" vertical="center"/>
      <protection hidden="1"/>
    </xf>
    <xf numFmtId="0" fontId="8" fillId="2" borderId="0" xfId="0" applyFont="1" applyFill="1" applyAlignment="1" applyProtection="1">
      <alignment horizontal="right" vertical="center"/>
      <protection hidden="1"/>
    </xf>
    <xf numFmtId="0" fontId="9" fillId="2" borderId="0" xfId="0" applyFont="1" applyFill="1" applyAlignment="1" applyProtection="1">
      <alignment horizontal="left" vertical="center"/>
      <protection hidden="1"/>
    </xf>
    <xf numFmtId="0" fontId="9" fillId="3" borderId="24" xfId="0" applyFont="1" applyFill="1" applyBorder="1" applyAlignment="1" applyProtection="1">
      <alignment vertical="center" wrapText="1"/>
      <protection hidden="1"/>
    </xf>
    <xf numFmtId="0" fontId="9" fillId="3" borderId="31" xfId="0" applyFont="1" applyFill="1" applyBorder="1" applyAlignment="1" applyProtection="1">
      <alignment vertical="center" wrapText="1"/>
      <protection hidden="1"/>
    </xf>
    <xf numFmtId="0" fontId="9" fillId="3" borderId="26" xfId="0" applyFont="1" applyFill="1" applyBorder="1" applyAlignment="1" applyProtection="1">
      <alignment vertical="center" wrapText="1"/>
      <protection hidden="1"/>
    </xf>
    <xf numFmtId="0" fontId="9" fillId="3" borderId="15" xfId="0" applyFont="1" applyFill="1" applyBorder="1" applyAlignment="1" applyProtection="1">
      <alignment vertical="center" wrapText="1"/>
      <protection hidden="1"/>
    </xf>
    <xf numFmtId="0" fontId="2" fillId="2" borderId="3" xfId="0" applyFont="1" applyFill="1" applyBorder="1" applyAlignment="1" applyProtection="1">
      <alignment vertical="center"/>
      <protection hidden="1"/>
    </xf>
    <xf numFmtId="0" fontId="2" fillId="2" borderId="5" xfId="0" applyFont="1" applyFill="1" applyBorder="1" applyAlignment="1" applyProtection="1">
      <alignment vertical="center"/>
      <protection hidden="1"/>
    </xf>
    <xf numFmtId="164" fontId="13" fillId="2" borderId="0" xfId="0" applyNumberFormat="1" applyFont="1" applyFill="1" applyAlignment="1" applyProtection="1">
      <alignment vertical="center"/>
      <protection hidden="1"/>
    </xf>
    <xf numFmtId="14" fontId="8" fillId="4" borderId="1" xfId="0" applyNumberFormat="1" applyFont="1" applyFill="1" applyBorder="1" applyAlignment="1" applyProtection="1">
      <alignment horizontal="center" vertical="center"/>
      <protection hidden="1"/>
    </xf>
    <xf numFmtId="0" fontId="14" fillId="5" borderId="1" xfId="0" applyFont="1" applyFill="1" applyBorder="1" applyAlignment="1" applyProtection="1">
      <alignment horizontal="left" vertical="center"/>
      <protection hidden="1"/>
    </xf>
    <xf numFmtId="14" fontId="2" fillId="2" borderId="4" xfId="0" applyNumberFormat="1" applyFont="1" applyFill="1" applyBorder="1" applyAlignment="1" applyProtection="1">
      <alignment vertical="center"/>
      <protection locked="0" hidden="1"/>
    </xf>
    <xf numFmtId="0" fontId="9" fillId="3" borderId="1" xfId="0" applyFont="1" applyFill="1" applyBorder="1" applyAlignment="1" applyProtection="1">
      <alignment vertical="center"/>
      <protection hidden="1"/>
    </xf>
    <xf numFmtId="164" fontId="8" fillId="4" borderId="4" xfId="1" applyFont="1" applyFill="1" applyBorder="1" applyAlignment="1" applyProtection="1">
      <alignment vertical="center"/>
      <protection hidden="1"/>
    </xf>
    <xf numFmtId="0" fontId="9" fillId="3" borderId="66" xfId="0" applyFont="1" applyFill="1" applyBorder="1" applyAlignment="1" applyProtection="1">
      <alignment horizontal="left" vertical="center"/>
      <protection hidden="1"/>
    </xf>
    <xf numFmtId="0" fontId="9" fillId="3" borderId="22" xfId="0" applyFont="1" applyFill="1" applyBorder="1" applyAlignment="1" applyProtection="1">
      <alignment horizontal="left" vertical="center"/>
      <protection hidden="1"/>
    </xf>
    <xf numFmtId="0" fontId="8" fillId="4" borderId="10" xfId="0" applyFont="1" applyFill="1" applyBorder="1" applyAlignment="1" applyProtection="1">
      <alignment vertical="center"/>
      <protection hidden="1"/>
    </xf>
    <xf numFmtId="0" fontId="9" fillId="2" borderId="0" xfId="0" applyFont="1" applyFill="1" applyAlignment="1" applyProtection="1">
      <alignment horizontal="center" vertical="center"/>
      <protection hidden="1"/>
    </xf>
    <xf numFmtId="0" fontId="9" fillId="3" borderId="26" xfId="0" applyFont="1" applyFill="1" applyBorder="1" applyAlignment="1" applyProtection="1">
      <alignment horizontal="left" vertical="center" wrapText="1"/>
      <protection hidden="1"/>
    </xf>
    <xf numFmtId="0" fontId="9" fillId="3" borderId="33" xfId="0" applyFont="1" applyFill="1" applyBorder="1" applyAlignment="1" applyProtection="1">
      <alignment horizontal="left" vertical="center"/>
      <protection hidden="1"/>
    </xf>
    <xf numFmtId="0" fontId="12" fillId="2" borderId="0" xfId="0" applyFont="1" applyFill="1" applyAlignment="1" applyProtection="1">
      <alignment vertical="center"/>
      <protection hidden="1"/>
    </xf>
    <xf numFmtId="0" fontId="26" fillId="2" borderId="0" xfId="0" applyFont="1" applyFill="1" applyAlignment="1" applyProtection="1">
      <alignment vertical="center"/>
      <protection hidden="1"/>
    </xf>
    <xf numFmtId="165" fontId="8" fillId="4" borderId="1" xfId="1" applyNumberFormat="1" applyFont="1" applyFill="1" applyBorder="1" applyAlignment="1" applyProtection="1">
      <alignment vertical="center"/>
      <protection hidden="1"/>
    </xf>
    <xf numFmtId="0" fontId="21"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165" fontId="26" fillId="2" borderId="0" xfId="0" applyNumberFormat="1" applyFont="1" applyFill="1" applyAlignment="1" applyProtection="1">
      <alignment vertical="center"/>
      <protection hidden="1"/>
    </xf>
    <xf numFmtId="9" fontId="13" fillId="2" borderId="0" xfId="2" applyFont="1" applyFill="1" applyBorder="1" applyAlignment="1" applyProtection="1">
      <alignment vertical="center"/>
      <protection hidden="1"/>
    </xf>
    <xf numFmtId="0" fontId="8" fillId="8" borderId="2" xfId="0" applyFont="1" applyFill="1" applyBorder="1" applyAlignment="1" applyProtection="1">
      <alignment horizontal="right" vertical="center"/>
      <protection hidden="1"/>
    </xf>
    <xf numFmtId="0" fontId="8" fillId="4" borderId="1" xfId="0" applyFont="1" applyFill="1" applyBorder="1" applyAlignment="1" applyProtection="1">
      <alignment horizontal="center" vertical="center" wrapText="1"/>
      <protection hidden="1"/>
    </xf>
    <xf numFmtId="165" fontId="13" fillId="2" borderId="0" xfId="0" applyNumberFormat="1" applyFont="1" applyFill="1" applyAlignment="1" applyProtection="1">
      <alignment vertical="center"/>
      <protection hidden="1"/>
    </xf>
    <xf numFmtId="0" fontId="2" fillId="2" borderId="40" xfId="0" applyFont="1" applyFill="1" applyBorder="1" applyAlignment="1" applyProtection="1">
      <alignment vertical="center"/>
      <protection hidden="1"/>
    </xf>
    <xf numFmtId="0" fontId="8" fillId="8" borderId="2" xfId="0" applyFont="1" applyFill="1" applyBorder="1" applyAlignment="1" applyProtection="1">
      <alignment horizontal="right" vertical="center" wrapText="1"/>
      <protection hidden="1"/>
    </xf>
    <xf numFmtId="165" fontId="8" fillId="4" borderId="1" xfId="1" applyNumberFormat="1" applyFont="1" applyFill="1" applyBorder="1" applyAlignment="1" applyProtection="1">
      <alignment horizontal="right" vertical="center" wrapText="1"/>
      <protection hidden="1"/>
    </xf>
    <xf numFmtId="0" fontId="2" fillId="2" borderId="7" xfId="0" applyFont="1" applyFill="1" applyBorder="1" applyAlignment="1" applyProtection="1">
      <alignment vertical="center"/>
      <protection hidden="1"/>
    </xf>
    <xf numFmtId="0" fontId="8" fillId="5" borderId="2" xfId="0" applyFont="1" applyFill="1" applyBorder="1" applyAlignment="1" applyProtection="1">
      <alignment horizontal="right" vertical="center" wrapText="1"/>
      <protection hidden="1"/>
    </xf>
    <xf numFmtId="164" fontId="8" fillId="4" borderId="1" xfId="1" applyFont="1" applyFill="1" applyBorder="1" applyAlignment="1" applyProtection="1">
      <alignment horizontal="right" vertical="center" wrapText="1"/>
      <protection hidden="1"/>
    </xf>
    <xf numFmtId="0" fontId="8" fillId="6" borderId="2" xfId="0" applyFont="1" applyFill="1" applyBorder="1" applyAlignment="1" applyProtection="1">
      <alignment horizontal="right" vertical="center"/>
      <protection hidden="1"/>
    </xf>
    <xf numFmtId="0" fontId="8" fillId="2" borderId="1" xfId="0" applyFont="1" applyFill="1" applyBorder="1" applyAlignment="1" applyProtection="1">
      <alignment horizontal="center" vertical="center" wrapText="1"/>
      <protection locked="0" hidden="1"/>
    </xf>
    <xf numFmtId="0" fontId="22" fillId="2" borderId="0" xfId="0" applyFont="1" applyFill="1" applyAlignment="1" applyProtection="1">
      <alignment vertical="center"/>
      <protection hidden="1"/>
    </xf>
    <xf numFmtId="0" fontId="15" fillId="2" borderId="0" xfId="0" applyFont="1" applyFill="1" applyAlignment="1" applyProtection="1">
      <alignment horizontal="center" vertical="center" wrapText="1"/>
      <protection hidden="1"/>
    </xf>
    <xf numFmtId="165" fontId="13" fillId="2" borderId="0" xfId="1" applyNumberFormat="1" applyFont="1" applyFill="1" applyBorder="1" applyAlignment="1" applyProtection="1">
      <alignment vertical="center"/>
      <protection hidden="1"/>
    </xf>
    <xf numFmtId="165" fontId="13" fillId="2" borderId="0" xfId="1" applyNumberFormat="1" applyFont="1" applyFill="1" applyBorder="1" applyAlignment="1" applyProtection="1">
      <alignment horizontal="center" vertical="center"/>
      <protection hidden="1"/>
    </xf>
    <xf numFmtId="0" fontId="8" fillId="8" borderId="0" xfId="0" applyFont="1" applyFill="1" applyAlignment="1" applyProtection="1">
      <alignment horizontal="center" vertical="center"/>
      <protection hidden="1"/>
    </xf>
    <xf numFmtId="0" fontId="8" fillId="8" borderId="0" xfId="0" applyFont="1" applyFill="1" applyAlignment="1" applyProtection="1">
      <alignment horizontal="center" vertical="center" wrapText="1"/>
      <protection hidden="1"/>
    </xf>
    <xf numFmtId="0" fontId="8" fillId="8" borderId="57" xfId="0" applyFont="1" applyFill="1" applyBorder="1" applyAlignment="1" applyProtection="1">
      <alignment horizontal="center" vertical="center" wrapText="1"/>
      <protection hidden="1"/>
    </xf>
    <xf numFmtId="0" fontId="8" fillId="8" borderId="57" xfId="0" applyFont="1" applyFill="1" applyBorder="1" applyAlignment="1" applyProtection="1">
      <alignment horizontal="center" vertical="center"/>
      <protection hidden="1"/>
    </xf>
    <xf numFmtId="14" fontId="3" fillId="0" borderId="0" xfId="0" applyNumberFormat="1" applyFont="1" applyAlignment="1" applyProtection="1">
      <alignment horizontal="left" vertical="center" wrapText="1"/>
      <protection locked="0" hidden="1"/>
    </xf>
    <xf numFmtId="0" fontId="3" fillId="0" borderId="0" xfId="0" applyFont="1" applyAlignment="1" applyProtection="1">
      <alignment horizontal="left" vertical="center" wrapText="1"/>
      <protection locked="0" hidden="1"/>
    </xf>
    <xf numFmtId="167" fontId="13" fillId="2" borderId="0" xfId="0" applyNumberFormat="1" applyFont="1" applyFill="1" applyAlignment="1" applyProtection="1">
      <alignment vertical="center"/>
      <protection hidden="1"/>
    </xf>
    <xf numFmtId="166" fontId="13" fillId="2" borderId="0" xfId="0" applyNumberFormat="1" applyFont="1" applyFill="1" applyAlignment="1" applyProtection="1">
      <alignment vertical="center"/>
      <protection hidden="1"/>
    </xf>
    <xf numFmtId="166" fontId="13" fillId="2" borderId="0" xfId="1" applyNumberFormat="1"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locked="0" hidden="1"/>
    </xf>
    <xf numFmtId="0" fontId="8" fillId="8" borderId="1" xfId="0" applyFont="1" applyFill="1" applyBorder="1" applyAlignment="1" applyProtection="1">
      <alignment vertical="center"/>
      <protection hidden="1"/>
    </xf>
    <xf numFmtId="0" fontId="2" fillId="2" borderId="0" xfId="0" applyFont="1" applyFill="1" applyAlignment="1" applyProtection="1">
      <alignment vertical="center"/>
      <protection locked="0" hidden="1"/>
    </xf>
    <xf numFmtId="0" fontId="7" fillId="2" borderId="0" xfId="0" applyFont="1" applyFill="1" applyAlignment="1" applyProtection="1">
      <alignment horizontal="center" vertical="center"/>
      <protection locked="0" hidden="1"/>
    </xf>
    <xf numFmtId="0" fontId="8" fillId="2" borderId="0" xfId="0" applyFont="1" applyFill="1" applyAlignment="1" applyProtection="1">
      <alignment horizontal="center" vertical="center"/>
      <protection hidden="1"/>
    </xf>
    <xf numFmtId="0" fontId="2" fillId="4" borderId="6" xfId="0" applyFont="1" applyFill="1" applyBorder="1" applyAlignment="1" applyProtection="1">
      <alignment horizontal="left" vertical="center"/>
      <protection hidden="1"/>
    </xf>
    <xf numFmtId="0" fontId="0" fillId="2" borderId="0" xfId="0" applyFill="1" applyProtection="1">
      <protection hidden="1"/>
    </xf>
    <xf numFmtId="0" fontId="2" fillId="4" borderId="5" xfId="0" applyFont="1" applyFill="1" applyBorder="1" applyAlignment="1" applyProtection="1">
      <alignment horizontal="center" vertical="center"/>
      <protection hidden="1"/>
    </xf>
    <xf numFmtId="0" fontId="61" fillId="8" borderId="11" xfId="0"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0" fontId="2" fillId="0" borderId="0" xfId="0" applyFont="1" applyAlignment="1" applyProtection="1">
      <alignment vertical="center" wrapText="1"/>
      <protection locked="0" hidden="1"/>
    </xf>
    <xf numFmtId="0" fontId="2" fillId="0" borderId="0" xfId="0" applyFont="1" applyAlignment="1" applyProtection="1">
      <alignment horizontal="left" vertical="center" wrapText="1"/>
      <protection locked="0" hidden="1"/>
    </xf>
    <xf numFmtId="0" fontId="7" fillId="4" borderId="6" xfId="0" applyFont="1" applyFill="1" applyBorder="1" applyAlignment="1" applyProtection="1">
      <alignment vertical="center"/>
      <protection hidden="1"/>
    </xf>
    <xf numFmtId="0" fontId="7" fillId="4" borderId="5" xfId="0" applyFont="1" applyFill="1" applyBorder="1" applyAlignment="1" applyProtection="1">
      <alignment vertical="center"/>
      <protection hidden="1"/>
    </xf>
    <xf numFmtId="0" fontId="7" fillId="4" borderId="5" xfId="0" applyFont="1" applyFill="1" applyBorder="1" applyProtection="1">
      <protection hidden="1"/>
    </xf>
    <xf numFmtId="0" fontId="2" fillId="2" borderId="0" xfId="0" applyFont="1" applyFill="1" applyProtection="1">
      <protection hidden="1"/>
    </xf>
    <xf numFmtId="0" fontId="26" fillId="2" borderId="0" xfId="0" applyFont="1" applyFill="1" applyProtection="1">
      <protection hidden="1"/>
    </xf>
    <xf numFmtId="0" fontId="9" fillId="3" borderId="1" xfId="0" applyFont="1" applyFill="1" applyBorder="1" applyAlignment="1" applyProtection="1">
      <alignment horizontal="center" vertical="center"/>
      <protection hidden="1"/>
    </xf>
    <xf numFmtId="164" fontId="21" fillId="2" borderId="0" xfId="0" applyNumberFormat="1" applyFont="1" applyFill="1" applyProtection="1">
      <protection hidden="1"/>
    </xf>
    <xf numFmtId="0" fontId="7" fillId="2" borderId="0" xfId="0" applyFont="1" applyFill="1" applyProtection="1">
      <protection hidden="1"/>
    </xf>
    <xf numFmtId="0" fontId="9" fillId="3" borderId="39" xfId="0" applyFont="1" applyFill="1" applyBorder="1" applyAlignment="1" applyProtection="1">
      <alignment vertical="center"/>
      <protection hidden="1"/>
    </xf>
    <xf numFmtId="0" fontId="8" fillId="8" borderId="1" xfId="0" applyFont="1" applyFill="1" applyBorder="1" applyAlignment="1" applyProtection="1">
      <alignment horizontal="left" vertical="center"/>
      <protection hidden="1"/>
    </xf>
    <xf numFmtId="164" fontId="8" fillId="4" borderId="1" xfId="1" applyFont="1" applyFill="1" applyBorder="1" applyProtection="1">
      <protection hidden="1"/>
    </xf>
    <xf numFmtId="0" fontId="25" fillId="4" borderId="1" xfId="0" applyFont="1" applyFill="1" applyBorder="1" applyAlignment="1" applyProtection="1">
      <alignment vertical="center"/>
      <protection hidden="1"/>
    </xf>
    <xf numFmtId="0" fontId="61" fillId="5" borderId="1" xfId="0" applyFont="1" applyFill="1" applyBorder="1" applyAlignment="1" applyProtection="1">
      <alignment vertical="center"/>
      <protection hidden="1"/>
    </xf>
    <xf numFmtId="0" fontId="21" fillId="2" borderId="0" xfId="0" applyFont="1" applyFill="1" applyProtection="1">
      <protection hidden="1"/>
    </xf>
    <xf numFmtId="0" fontId="60" fillId="3" borderId="1" xfId="0" applyFont="1" applyFill="1" applyBorder="1" applyAlignment="1" applyProtection="1">
      <alignment horizontal="left" vertical="center"/>
      <protection hidden="1"/>
    </xf>
    <xf numFmtId="164" fontId="7" fillId="2" borderId="0" xfId="0" applyNumberFormat="1" applyFont="1" applyFill="1" applyProtection="1">
      <protection hidden="1"/>
    </xf>
    <xf numFmtId="165" fontId="8" fillId="4" borderId="1" xfId="1" applyNumberFormat="1" applyFont="1" applyFill="1" applyBorder="1" applyProtection="1">
      <protection hidden="1"/>
    </xf>
    <xf numFmtId="0" fontId="61" fillId="8" borderId="1" xfId="0" applyFont="1" applyFill="1" applyBorder="1" applyAlignment="1" applyProtection="1">
      <alignment horizontal="left" vertical="center"/>
      <protection hidden="1"/>
    </xf>
    <xf numFmtId="164" fontId="2" fillId="2" borderId="1" xfId="1" applyFont="1" applyFill="1" applyBorder="1" applyAlignment="1" applyProtection="1">
      <alignment vertical="center"/>
      <protection locked="0" hidden="1"/>
    </xf>
    <xf numFmtId="0" fontId="25" fillId="4" borderId="1" xfId="0" applyFont="1" applyFill="1" applyBorder="1" applyAlignment="1" applyProtection="1">
      <alignment vertical="center" wrapText="1"/>
      <protection hidden="1"/>
    </xf>
    <xf numFmtId="0" fontId="8" fillId="8" borderId="1" xfId="0" applyFont="1" applyFill="1" applyBorder="1" applyAlignment="1" applyProtection="1">
      <alignment horizontal="left" vertical="center" wrapText="1"/>
      <protection hidden="1"/>
    </xf>
    <xf numFmtId="0" fontId="2" fillId="4" borderId="6" xfId="0" applyFont="1" applyFill="1" applyBorder="1" applyProtection="1">
      <protection hidden="1"/>
    </xf>
    <xf numFmtId="0" fontId="2" fillId="4" borderId="5" xfId="0" applyFont="1" applyFill="1" applyBorder="1" applyProtection="1">
      <protection hidden="1"/>
    </xf>
    <xf numFmtId="0" fontId="8" fillId="4" borderId="10" xfId="0" applyFont="1" applyFill="1" applyBorder="1" applyAlignment="1" applyProtection="1">
      <alignment horizontal="right"/>
      <protection hidden="1"/>
    </xf>
    <xf numFmtId="0" fontId="9" fillId="3" borderId="53" xfId="0" applyFont="1" applyFill="1" applyBorder="1" applyAlignment="1" applyProtection="1">
      <alignment vertical="center" wrapText="1"/>
      <protection hidden="1"/>
    </xf>
    <xf numFmtId="0" fontId="60" fillId="3" borderId="1" xfId="0" applyFont="1" applyFill="1" applyBorder="1" applyAlignment="1" applyProtection="1">
      <alignment vertical="center" wrapText="1"/>
      <protection hidden="1"/>
    </xf>
    <xf numFmtId="0" fontId="8" fillId="5" borderId="1" xfId="0" applyFont="1" applyFill="1" applyBorder="1" applyProtection="1">
      <protection hidden="1"/>
    </xf>
    <xf numFmtId="14" fontId="8" fillId="2" borderId="1" xfId="0" applyNumberFormat="1" applyFont="1" applyFill="1" applyBorder="1" applyAlignment="1" applyProtection="1">
      <alignment vertical="center"/>
      <protection locked="0" hidden="1"/>
    </xf>
    <xf numFmtId="164" fontId="2" fillId="2" borderId="4" xfId="1" applyFont="1" applyFill="1" applyBorder="1" applyAlignment="1" applyProtection="1">
      <alignment vertical="center"/>
      <protection locked="0" hidden="1"/>
    </xf>
    <xf numFmtId="0" fontId="8" fillId="2" borderId="1" xfId="0" applyFont="1" applyFill="1" applyBorder="1" applyAlignment="1" applyProtection="1">
      <alignment horizontal="left" vertical="center" wrapText="1"/>
      <protection locked="0" hidden="1"/>
    </xf>
    <xf numFmtId="0" fontId="9" fillId="3" borderId="65" xfId="0" applyFont="1" applyFill="1" applyBorder="1" applyAlignment="1" applyProtection="1">
      <alignment vertical="center" wrapText="1"/>
      <protection hidden="1"/>
    </xf>
    <xf numFmtId="0" fontId="8" fillId="2" borderId="41" xfId="0" applyFont="1" applyFill="1" applyBorder="1" applyAlignment="1" applyProtection="1">
      <alignment horizontal="left" vertical="center" wrapText="1"/>
      <protection locked="0" hidden="1"/>
    </xf>
    <xf numFmtId="0" fontId="9" fillId="3" borderId="37" xfId="0" applyFont="1" applyFill="1" applyBorder="1" applyAlignment="1" applyProtection="1">
      <alignment vertical="center" wrapText="1"/>
      <protection hidden="1"/>
    </xf>
    <xf numFmtId="165" fontId="2" fillId="2" borderId="4" xfId="1" applyNumberFormat="1" applyFont="1" applyFill="1" applyBorder="1" applyAlignment="1" applyProtection="1">
      <alignment vertical="center"/>
      <protection locked="0" hidden="1"/>
    </xf>
    <xf numFmtId="0" fontId="9" fillId="3" borderId="1" xfId="0" applyFont="1" applyFill="1" applyBorder="1" applyAlignment="1" applyProtection="1">
      <alignment vertical="center" wrapText="1"/>
      <protection hidden="1"/>
    </xf>
    <xf numFmtId="0" fontId="2" fillId="2" borderId="1" xfId="0" applyFont="1" applyFill="1" applyBorder="1" applyProtection="1">
      <protection locked="0" hidden="1"/>
    </xf>
    <xf numFmtId="0" fontId="33" fillId="2" borderId="0" xfId="0" applyFont="1" applyFill="1" applyAlignment="1" applyProtection="1">
      <alignment wrapText="1"/>
      <protection hidden="1"/>
    </xf>
    <xf numFmtId="0" fontId="8" fillId="8" borderId="1" xfId="0" applyFont="1" applyFill="1" applyBorder="1" applyAlignment="1" applyProtection="1">
      <alignment horizontal="center"/>
      <protection hidden="1"/>
    </xf>
    <xf numFmtId="0" fontId="8" fillId="5" borderId="1" xfId="0" applyFont="1" applyFill="1" applyBorder="1" applyAlignment="1" applyProtection="1">
      <alignment horizontal="center"/>
      <protection hidden="1"/>
    </xf>
    <xf numFmtId="0" fontId="9" fillId="3" borderId="41" xfId="0" applyFont="1" applyFill="1" applyBorder="1" applyAlignment="1" applyProtection="1">
      <alignment vertical="center" wrapText="1"/>
      <protection hidden="1"/>
    </xf>
    <xf numFmtId="165" fontId="8" fillId="2" borderId="1" xfId="1" applyNumberFormat="1" applyFont="1" applyFill="1" applyBorder="1" applyAlignment="1" applyProtection="1">
      <alignment vertical="top"/>
      <protection locked="0" hidden="1"/>
    </xf>
    <xf numFmtId="0" fontId="9" fillId="3" borderId="39" xfId="0" applyFont="1" applyFill="1" applyBorder="1" applyAlignment="1" applyProtection="1">
      <alignment vertical="center" wrapText="1"/>
      <protection hidden="1"/>
    </xf>
    <xf numFmtId="165" fontId="8" fillId="4" borderId="1" xfId="1" applyNumberFormat="1" applyFont="1" applyFill="1" applyBorder="1" applyAlignment="1" applyProtection="1">
      <alignment vertical="top"/>
      <protection hidden="1"/>
    </xf>
    <xf numFmtId="0" fontId="2" fillId="0" borderId="0" xfId="0" applyFont="1" applyProtection="1">
      <protection locked="0" hidden="1"/>
    </xf>
    <xf numFmtId="0" fontId="13" fillId="2" borderId="0" xfId="0" applyFont="1" applyFill="1" applyProtection="1">
      <protection hidden="1"/>
    </xf>
    <xf numFmtId="0" fontId="48" fillId="2" borderId="0" xfId="0" applyFont="1" applyFill="1" applyProtection="1">
      <protection hidden="1"/>
    </xf>
    <xf numFmtId="0" fontId="2" fillId="4" borderId="10" xfId="0" applyFont="1" applyFill="1" applyBorder="1" applyProtection="1">
      <protection hidden="1"/>
    </xf>
    <xf numFmtId="0" fontId="12" fillId="4" borderId="5" xfId="0" applyFont="1" applyFill="1" applyBorder="1" applyAlignment="1" applyProtection="1">
      <alignment horizontal="left" vertical="center"/>
      <protection hidden="1"/>
    </xf>
    <xf numFmtId="0" fontId="2" fillId="2" borderId="6" xfId="0" applyFont="1" applyFill="1" applyBorder="1" applyProtection="1">
      <protection hidden="1"/>
    </xf>
    <xf numFmtId="0" fontId="8" fillId="8" borderId="5" xfId="0" applyFont="1" applyFill="1" applyBorder="1" applyAlignment="1" applyProtection="1">
      <alignment horizontal="center"/>
      <protection hidden="1"/>
    </xf>
    <xf numFmtId="0" fontId="8" fillId="8" borderId="10" xfId="0" applyFont="1" applyFill="1" applyBorder="1" applyAlignment="1" applyProtection="1">
      <alignment horizontal="center"/>
      <protection hidden="1"/>
    </xf>
    <xf numFmtId="0" fontId="2" fillId="2" borderId="3" xfId="0" applyFont="1" applyFill="1" applyBorder="1" applyProtection="1">
      <protection hidden="1"/>
    </xf>
    <xf numFmtId="0" fontId="8" fillId="8" borderId="0" xfId="0" applyFont="1" applyFill="1" applyAlignment="1" applyProtection="1">
      <alignment horizontal="center"/>
      <protection hidden="1"/>
    </xf>
    <xf numFmtId="0" fontId="8" fillId="5" borderId="11" xfId="0" applyFont="1" applyFill="1" applyBorder="1" applyAlignment="1" applyProtection="1">
      <alignment horizontal="center"/>
      <protection hidden="1"/>
    </xf>
    <xf numFmtId="0" fontId="9" fillId="2" borderId="65" xfId="0" applyFont="1" applyFill="1" applyBorder="1" applyProtection="1">
      <protection hidden="1"/>
    </xf>
    <xf numFmtId="0" fontId="2" fillId="2" borderId="11" xfId="0" applyFont="1" applyFill="1" applyBorder="1" applyProtection="1">
      <protection hidden="1"/>
    </xf>
    <xf numFmtId="1" fontId="2" fillId="2" borderId="32" xfId="0" applyNumberFormat="1" applyFont="1" applyFill="1" applyBorder="1" applyProtection="1">
      <protection hidden="1"/>
    </xf>
    <xf numFmtId="0" fontId="19" fillId="3" borderId="41" xfId="0" applyFont="1" applyFill="1" applyBorder="1" applyProtection="1">
      <protection hidden="1"/>
    </xf>
    <xf numFmtId="14" fontId="7" fillId="4" borderId="0" xfId="0" applyNumberFormat="1" applyFont="1" applyFill="1" applyProtection="1">
      <protection hidden="1"/>
    </xf>
    <xf numFmtId="164" fontId="7" fillId="4" borderId="11" xfId="1" applyFont="1" applyFill="1" applyBorder="1" applyAlignment="1" applyProtection="1">
      <protection hidden="1"/>
    </xf>
    <xf numFmtId="165" fontId="21" fillId="2" borderId="65" xfId="1" applyNumberFormat="1" applyFont="1" applyFill="1" applyBorder="1" applyProtection="1">
      <protection hidden="1"/>
    </xf>
    <xf numFmtId="0" fontId="9" fillId="3" borderId="14" xfId="0" applyFont="1" applyFill="1" applyBorder="1" applyAlignment="1" applyProtection="1">
      <alignment vertical="center"/>
      <protection hidden="1"/>
    </xf>
    <xf numFmtId="0" fontId="2" fillId="2" borderId="9" xfId="0" applyFont="1" applyFill="1" applyBorder="1" applyAlignment="1" applyProtection="1">
      <alignment vertical="center"/>
      <protection hidden="1"/>
    </xf>
    <xf numFmtId="1" fontId="2" fillId="2" borderId="12" xfId="0" applyNumberFormat="1" applyFont="1" applyFill="1" applyBorder="1" applyProtection="1">
      <protection hidden="1"/>
    </xf>
    <xf numFmtId="1" fontId="2" fillId="2" borderId="0" xfId="0" applyNumberFormat="1" applyFont="1" applyFill="1" applyProtection="1">
      <protection hidden="1"/>
    </xf>
    <xf numFmtId="0" fontId="19" fillId="3" borderId="16" xfId="0" applyFont="1" applyFill="1" applyBorder="1" applyProtection="1">
      <protection hidden="1"/>
    </xf>
    <xf numFmtId="14" fontId="7" fillId="4" borderId="11" xfId="0" applyNumberFormat="1" applyFont="1" applyFill="1" applyBorder="1" applyProtection="1">
      <protection hidden="1"/>
    </xf>
    <xf numFmtId="165" fontId="21" fillId="2" borderId="0" xfId="1" applyNumberFormat="1" applyFont="1" applyFill="1" applyProtection="1">
      <protection hidden="1"/>
    </xf>
    <xf numFmtId="0" fontId="9" fillId="2" borderId="7" xfId="0" applyFont="1" applyFill="1" applyBorder="1" applyAlignment="1" applyProtection="1">
      <alignment vertical="center"/>
      <protection hidden="1"/>
    </xf>
    <xf numFmtId="0" fontId="9" fillId="2" borderId="20" xfId="0" applyFont="1" applyFill="1" applyBorder="1" applyAlignment="1" applyProtection="1">
      <alignment vertical="center"/>
      <protection hidden="1"/>
    </xf>
    <xf numFmtId="0" fontId="19" fillId="3" borderId="39" xfId="0" applyFont="1" applyFill="1" applyBorder="1" applyProtection="1">
      <protection hidden="1"/>
    </xf>
    <xf numFmtId="0" fontId="9" fillId="2" borderId="17" xfId="0" applyFont="1" applyFill="1" applyBorder="1" applyAlignment="1" applyProtection="1">
      <alignment vertical="center"/>
      <protection hidden="1"/>
    </xf>
    <xf numFmtId="0" fontId="8" fillId="2" borderId="0" xfId="0" applyFont="1" applyFill="1" applyProtection="1">
      <protection hidden="1"/>
    </xf>
    <xf numFmtId="0" fontId="19" fillId="3" borderId="40" xfId="0" applyFont="1" applyFill="1" applyBorder="1" applyProtection="1">
      <protection hidden="1"/>
    </xf>
    <xf numFmtId="14" fontId="35" fillId="4" borderId="11" xfId="0" applyNumberFormat="1" applyFont="1" applyFill="1" applyBorder="1" applyProtection="1">
      <protection hidden="1"/>
    </xf>
    <xf numFmtId="165" fontId="9" fillId="2" borderId="0" xfId="1" applyNumberFormat="1" applyFont="1" applyFill="1" applyProtection="1">
      <protection hidden="1"/>
    </xf>
    <xf numFmtId="0" fontId="19" fillId="3" borderId="17" xfId="0" applyFont="1" applyFill="1" applyBorder="1" applyProtection="1">
      <protection hidden="1"/>
    </xf>
    <xf numFmtId="0" fontId="8" fillId="2" borderId="1" xfId="0" applyFont="1" applyFill="1" applyBorder="1" applyProtection="1">
      <protection hidden="1"/>
    </xf>
    <xf numFmtId="0" fontId="16" fillId="2" borderId="7" xfId="0" applyFont="1" applyFill="1" applyBorder="1" applyAlignment="1" applyProtection="1">
      <alignment vertical="center" wrapText="1"/>
      <protection hidden="1"/>
    </xf>
    <xf numFmtId="0" fontId="16" fillId="2" borderId="0" xfId="0" applyFont="1" applyFill="1" applyAlignment="1" applyProtection="1">
      <alignment vertical="center" wrapText="1"/>
      <protection hidden="1"/>
    </xf>
    <xf numFmtId="14" fontId="7" fillId="4" borderId="11" xfId="0" applyNumberFormat="1" applyFont="1" applyFill="1" applyBorder="1" applyAlignment="1" applyProtection="1">
      <alignment vertical="center"/>
      <protection hidden="1"/>
    </xf>
    <xf numFmtId="165" fontId="21" fillId="2" borderId="65" xfId="1" applyNumberFormat="1" applyFont="1" applyFill="1" applyBorder="1" applyAlignment="1" applyProtection="1">
      <alignment vertical="center"/>
      <protection hidden="1"/>
    </xf>
    <xf numFmtId="14" fontId="7" fillId="4" borderId="72" xfId="0" applyNumberFormat="1" applyFont="1" applyFill="1" applyBorder="1" applyProtection="1">
      <protection hidden="1"/>
    </xf>
    <xf numFmtId="14" fontId="7" fillId="4" borderId="12" xfId="0" applyNumberFormat="1" applyFont="1" applyFill="1" applyBorder="1" applyProtection="1">
      <protection hidden="1"/>
    </xf>
    <xf numFmtId="165" fontId="21" fillId="2" borderId="27" xfId="1" applyNumberFormat="1" applyFont="1" applyFill="1" applyBorder="1" applyProtection="1">
      <protection hidden="1"/>
    </xf>
    <xf numFmtId="0" fontId="9" fillId="2" borderId="40" xfId="0" applyFont="1" applyFill="1" applyBorder="1" applyAlignment="1" applyProtection="1">
      <alignment vertical="center"/>
      <protection hidden="1"/>
    </xf>
    <xf numFmtId="0" fontId="36" fillId="10" borderId="56" xfId="0" applyFont="1" applyFill="1" applyBorder="1" applyAlignment="1">
      <alignment horizontal="left" vertical="center" wrapText="1"/>
    </xf>
    <xf numFmtId="0" fontId="3" fillId="0" borderId="56" xfId="0" applyFont="1" applyBorder="1" applyAlignment="1">
      <alignment horizontal="left" vertical="center" wrapText="1"/>
    </xf>
    <xf numFmtId="0" fontId="45" fillId="0" borderId="0" xfId="0" applyFont="1" applyAlignment="1">
      <alignment horizontal="center"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63" xfId="0" applyFont="1" applyBorder="1" applyAlignment="1">
      <alignment horizontal="left" vertical="center" wrapText="1"/>
    </xf>
    <xf numFmtId="0" fontId="3" fillId="0" borderId="67" xfId="0" applyFont="1" applyBorder="1" applyAlignment="1">
      <alignment horizontal="left" vertical="center" wrapText="1"/>
    </xf>
    <xf numFmtId="0" fontId="3" fillId="0" borderId="0" xfId="0" applyFont="1" applyAlignment="1">
      <alignment horizontal="left" vertical="center" wrapText="1"/>
    </xf>
    <xf numFmtId="0" fontId="3" fillId="0" borderId="68" xfId="0" applyFont="1" applyBorder="1" applyAlignment="1">
      <alignment horizontal="left" vertical="center" wrapText="1"/>
    </xf>
    <xf numFmtId="0" fontId="36" fillId="10" borderId="56" xfId="0" applyFont="1" applyFill="1" applyBorder="1" applyAlignment="1">
      <alignment horizontal="center" vertical="center" wrapText="1"/>
    </xf>
    <xf numFmtId="0" fontId="42" fillId="10" borderId="56" xfId="0" applyFont="1" applyFill="1" applyBorder="1" applyAlignment="1">
      <alignment horizontal="left" vertical="center" wrapText="1"/>
    </xf>
    <xf numFmtId="168" fontId="3" fillId="2" borderId="56" xfId="0" applyNumberFormat="1" applyFont="1" applyFill="1" applyBorder="1" applyAlignment="1">
      <alignment horizontal="left" vertical="center" wrapText="1"/>
    </xf>
    <xf numFmtId="0" fontId="3" fillId="2" borderId="56" xfId="0"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10" borderId="56" xfId="0" applyFont="1" applyFill="1" applyBorder="1" applyAlignment="1">
      <alignment horizontal="left" vertical="center" wrapText="1"/>
    </xf>
    <xf numFmtId="0" fontId="41" fillId="10" borderId="56" xfId="0" applyFont="1" applyFill="1" applyBorder="1" applyAlignment="1">
      <alignment horizontal="left" vertical="center" wrapText="1"/>
    </xf>
    <xf numFmtId="0" fontId="47" fillId="2" borderId="3" xfId="5" applyFill="1" applyBorder="1" applyAlignment="1">
      <alignment vertical="center" wrapText="1"/>
    </xf>
    <xf numFmtId="0" fontId="47" fillId="2" borderId="4" xfId="5" applyFill="1" applyBorder="1" applyAlignment="1">
      <alignment vertical="center" wrapText="1"/>
    </xf>
    <xf numFmtId="0" fontId="7" fillId="2" borderId="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6" xfId="0" applyFont="1" applyFill="1" applyBorder="1" applyAlignment="1">
      <alignment vertical="center" wrapText="1"/>
    </xf>
    <xf numFmtId="0" fontId="7" fillId="2" borderId="5"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47" fillId="2" borderId="5" xfId="5" applyFill="1" applyBorder="1" applyAlignment="1">
      <alignment vertical="center" wrapText="1"/>
    </xf>
    <xf numFmtId="0" fontId="47" fillId="2" borderId="10" xfId="5" applyFill="1" applyBorder="1" applyAlignment="1">
      <alignment vertical="center" wrapText="1"/>
    </xf>
    <xf numFmtId="0" fontId="47" fillId="2" borderId="9" xfId="5" applyFill="1" applyBorder="1" applyAlignment="1">
      <alignment vertical="center" wrapText="1"/>
    </xf>
    <xf numFmtId="0" fontId="47" fillId="2" borderId="12" xfId="5"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8" fillId="4" borderId="2" xfId="0" applyFont="1" applyFill="1" applyBorder="1" applyAlignment="1">
      <alignment horizontal="left" vertical="center" wrapText="1"/>
    </xf>
    <xf numFmtId="0" fontId="8" fillId="4" borderId="4" xfId="0" applyFont="1" applyFill="1" applyBorder="1" applyAlignment="1">
      <alignment horizontal="left" vertical="center" wrapText="1"/>
    </xf>
    <xf numFmtId="0" fontId="2" fillId="2" borderId="35"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16" fillId="4" borderId="8" xfId="0" applyFont="1" applyFill="1" applyBorder="1" applyAlignment="1">
      <alignment horizontal="left" vertical="center" wrapText="1"/>
    </xf>
    <xf numFmtId="0" fontId="16" fillId="4" borderId="9" xfId="0" applyFont="1" applyFill="1" applyBorder="1" applyAlignment="1">
      <alignment horizontal="left" vertical="center"/>
    </xf>
    <xf numFmtId="0" fontId="16" fillId="4" borderId="12" xfId="0" applyFont="1" applyFill="1" applyBorder="1" applyAlignment="1">
      <alignment horizontal="left" vertical="center"/>
    </xf>
    <xf numFmtId="0" fontId="60" fillId="3" borderId="32" xfId="0" applyFont="1" applyFill="1" applyBorder="1" applyAlignment="1">
      <alignment horizontal="center" vertical="center" wrapText="1"/>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5" borderId="1" xfId="0" applyFont="1" applyFill="1" applyBorder="1" applyAlignment="1" applyProtection="1">
      <alignment horizontal="center" vertical="center" wrapText="1"/>
      <protection hidden="1"/>
    </xf>
    <xf numFmtId="0" fontId="9" fillId="3" borderId="54" xfId="0" applyFont="1" applyFill="1" applyBorder="1" applyAlignment="1" applyProtection="1">
      <alignment horizontal="left" vertical="center" wrapText="1"/>
      <protection hidden="1"/>
    </xf>
    <xf numFmtId="0" fontId="9" fillId="3" borderId="36" xfId="0" applyFont="1" applyFill="1" applyBorder="1" applyAlignment="1" applyProtection="1">
      <alignment horizontal="left" vertical="center" wrapText="1"/>
      <protection hidden="1"/>
    </xf>
    <xf numFmtId="0" fontId="9" fillId="3" borderId="14" xfId="0" applyFont="1" applyFill="1" applyBorder="1" applyAlignment="1">
      <alignment horizontal="center" vertical="center" wrapText="1"/>
    </xf>
    <xf numFmtId="14" fontId="2" fillId="2" borderId="41" xfId="0" applyNumberFormat="1" applyFont="1" applyFill="1" applyBorder="1" applyAlignment="1" applyProtection="1">
      <alignment horizontal="left" vertical="center"/>
      <protection locked="0"/>
    </xf>
    <xf numFmtId="14" fontId="2" fillId="2" borderId="13" xfId="0" applyNumberFormat="1" applyFont="1" applyFill="1" applyBorder="1" applyAlignment="1" applyProtection="1">
      <alignment horizontal="left" vertical="center"/>
      <protection locked="0"/>
    </xf>
    <xf numFmtId="0" fontId="16" fillId="4" borderId="8" xfId="0" applyFont="1" applyFill="1" applyBorder="1" applyAlignment="1" applyProtection="1">
      <alignment horizontal="left" vertical="center"/>
      <protection hidden="1"/>
    </xf>
    <xf numFmtId="0" fontId="16" fillId="4" borderId="9" xfId="0" applyFont="1" applyFill="1" applyBorder="1" applyAlignment="1" applyProtection="1">
      <alignment horizontal="left" vertical="center"/>
      <protection hidden="1"/>
    </xf>
    <xf numFmtId="0" fontId="16" fillId="4" borderId="12" xfId="0" applyFont="1" applyFill="1" applyBorder="1" applyAlignment="1" applyProtection="1">
      <alignment horizontal="left" vertical="center"/>
      <protection hidden="1"/>
    </xf>
    <xf numFmtId="0" fontId="4" fillId="4" borderId="7"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4" fillId="4" borderId="11" xfId="0" applyFont="1" applyFill="1" applyBorder="1" applyAlignment="1" applyProtection="1">
      <alignment horizontal="center" vertical="center"/>
      <protection hidden="1"/>
    </xf>
    <xf numFmtId="0" fontId="6" fillId="4" borderId="7" xfId="0" applyFont="1" applyFill="1" applyBorder="1" applyAlignment="1" applyProtection="1">
      <alignment horizontal="center" vertical="center" wrapText="1"/>
      <protection hidden="1"/>
    </xf>
    <xf numFmtId="0" fontId="6" fillId="4" borderId="0" xfId="0" applyFont="1" applyFill="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9"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16" fillId="8" borderId="8" xfId="0" applyFont="1" applyFill="1" applyBorder="1" applyAlignment="1" applyProtection="1">
      <alignment horizontal="left" vertical="center" wrapText="1"/>
      <protection hidden="1"/>
    </xf>
    <xf numFmtId="0" fontId="16" fillId="8" borderId="9" xfId="0" applyFont="1" applyFill="1" applyBorder="1" applyAlignment="1" applyProtection="1">
      <alignment horizontal="left" vertical="center" wrapText="1"/>
      <protection hidden="1"/>
    </xf>
    <xf numFmtId="0" fontId="16" fillId="8" borderId="12"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9" fillId="3" borderId="27" xfId="0" applyFont="1" applyFill="1" applyBorder="1" applyAlignment="1" applyProtection="1">
      <alignment horizontal="left" vertical="center"/>
      <protection hidden="1"/>
    </xf>
    <xf numFmtId="0" fontId="9" fillId="3" borderId="19" xfId="0" applyFont="1" applyFill="1" applyBorder="1" applyAlignment="1" applyProtection="1">
      <alignment horizontal="left" vertical="center"/>
      <protection hidden="1"/>
    </xf>
    <xf numFmtId="0" fontId="9" fillId="3" borderId="28" xfId="0" applyFont="1" applyFill="1" applyBorder="1" applyAlignment="1" applyProtection="1">
      <alignment horizontal="left" vertical="center"/>
      <protection hidden="1"/>
    </xf>
    <xf numFmtId="0" fontId="13" fillId="2" borderId="4" xfId="0"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hidden="1"/>
    </xf>
    <xf numFmtId="0" fontId="9" fillId="3" borderId="0" xfId="0" applyFont="1" applyFill="1" applyAlignment="1" applyProtection="1">
      <alignment horizontal="left" vertical="center"/>
      <protection hidden="1"/>
    </xf>
    <xf numFmtId="49" fontId="2" fillId="2" borderId="35" xfId="0" applyNumberFormat="1" applyFont="1" applyFill="1" applyBorder="1" applyAlignment="1" applyProtection="1">
      <alignment horizontal="left" vertical="center"/>
      <protection locked="0"/>
    </xf>
    <xf numFmtId="49" fontId="2" fillId="2" borderId="29" xfId="0" applyNumberFormat="1" applyFont="1" applyFill="1" applyBorder="1" applyAlignment="1" applyProtection="1">
      <alignment horizontal="left" vertical="center"/>
      <protection locked="0"/>
    </xf>
    <xf numFmtId="0" fontId="8" fillId="4" borderId="6"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center" vertical="center" wrapText="1"/>
      <protection hidden="1"/>
    </xf>
    <xf numFmtId="0" fontId="8" fillId="4" borderId="10" xfId="0" applyFont="1" applyFill="1" applyBorder="1" applyAlignment="1" applyProtection="1">
      <alignment horizontal="center" vertical="center" wrapText="1"/>
      <protection hidden="1"/>
    </xf>
    <xf numFmtId="0" fontId="8" fillId="4" borderId="7" xfId="0" applyFont="1" applyFill="1" applyBorder="1" applyAlignment="1" applyProtection="1">
      <alignment horizontal="center" vertical="center" wrapText="1"/>
      <protection hidden="1"/>
    </xf>
    <xf numFmtId="0" fontId="8" fillId="4" borderId="0" xfId="0" applyFont="1" applyFill="1" applyAlignment="1" applyProtection="1">
      <alignment horizontal="center" vertical="center" wrapText="1"/>
      <protection hidden="1"/>
    </xf>
    <xf numFmtId="0" fontId="8" fillId="4" borderId="11"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0" fontId="8" fillId="4" borderId="12" xfId="0" applyFont="1" applyFill="1" applyBorder="1" applyAlignment="1" applyProtection="1">
      <alignment horizontal="center" vertical="center" wrapText="1"/>
      <protection hidden="1"/>
    </xf>
    <xf numFmtId="0" fontId="9" fillId="3" borderId="0" xfId="0" applyFont="1" applyFill="1" applyAlignment="1" applyProtection="1">
      <alignment horizontal="left" vertical="center" wrapText="1"/>
      <protection hidden="1"/>
    </xf>
    <xf numFmtId="0" fontId="65" fillId="3" borderId="8" xfId="0" applyFont="1" applyFill="1" applyBorder="1" applyAlignment="1">
      <alignment horizontal="left" vertical="center" wrapText="1"/>
    </xf>
    <xf numFmtId="0" fontId="65" fillId="3" borderId="9" xfId="0" applyFont="1" applyFill="1" applyBorder="1" applyAlignment="1">
      <alignment horizontal="left" vertical="center" wrapText="1"/>
    </xf>
    <xf numFmtId="0" fontId="65" fillId="3" borderId="12" xfId="0" applyFont="1" applyFill="1" applyBorder="1" applyAlignment="1">
      <alignment horizontal="left" vertical="center" wrapText="1"/>
    </xf>
    <xf numFmtId="0" fontId="16" fillId="4" borderId="8" xfId="0" applyFont="1" applyFill="1" applyBorder="1" applyAlignment="1" applyProtection="1">
      <alignment horizontal="left" vertical="center" wrapText="1"/>
      <protection hidden="1"/>
    </xf>
    <xf numFmtId="0" fontId="16" fillId="4" borderId="9" xfId="0" applyFont="1" applyFill="1" applyBorder="1" applyAlignment="1" applyProtection="1">
      <alignment horizontal="left" vertical="center" wrapText="1"/>
      <protection hidden="1"/>
    </xf>
    <xf numFmtId="0" fontId="2" fillId="2" borderId="3" xfId="0" applyFont="1" applyFill="1" applyBorder="1" applyAlignment="1" applyProtection="1">
      <alignment horizontal="left" vertical="center"/>
      <protection locked="0"/>
    </xf>
    <xf numFmtId="0" fontId="13" fillId="2" borderId="38" xfId="0" applyFont="1" applyFill="1" applyBorder="1" applyAlignment="1" applyProtection="1">
      <alignment horizontal="left" vertical="center"/>
      <protection locked="0"/>
    </xf>
    <xf numFmtId="0" fontId="60" fillId="3" borderId="34" xfId="0" applyFont="1" applyFill="1" applyBorder="1" applyAlignment="1">
      <alignment horizontal="center" vertical="center" wrapText="1"/>
    </xf>
    <xf numFmtId="0" fontId="60" fillId="3" borderId="16"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60" fillId="3" borderId="39" xfId="0" applyFont="1" applyFill="1" applyBorder="1" applyAlignment="1">
      <alignment horizontal="center" vertical="center" wrapText="1"/>
    </xf>
    <xf numFmtId="0" fontId="60" fillId="3" borderId="8" xfId="0" applyFont="1" applyFill="1" applyBorder="1" applyAlignment="1" applyProtection="1">
      <alignment horizontal="left" vertical="center" wrapText="1"/>
      <protection hidden="1"/>
    </xf>
    <xf numFmtId="0" fontId="60" fillId="3" borderId="12" xfId="0" applyFont="1" applyFill="1" applyBorder="1" applyAlignment="1" applyProtection="1">
      <alignment horizontal="left" vertical="center" wrapText="1"/>
      <protection hidden="1"/>
    </xf>
    <xf numFmtId="0" fontId="60" fillId="3" borderId="2" xfId="0" applyFont="1" applyFill="1" applyBorder="1" applyAlignment="1" applyProtection="1">
      <alignment horizontal="left" vertical="center" wrapText="1"/>
      <protection hidden="1"/>
    </xf>
    <xf numFmtId="0" fontId="60" fillId="3" borderId="4" xfId="0" applyFont="1" applyFill="1" applyBorder="1" applyAlignment="1" applyProtection="1">
      <alignment horizontal="left" vertical="center" wrapText="1"/>
      <protection hidden="1"/>
    </xf>
    <xf numFmtId="14" fontId="63" fillId="4" borderId="6" xfId="0" applyNumberFormat="1" applyFont="1" applyFill="1" applyBorder="1" applyAlignment="1" applyProtection="1">
      <alignment horizontal="center" vertical="center" wrapText="1"/>
      <protection hidden="1"/>
    </xf>
    <xf numFmtId="14" fontId="63" fillId="4" borderId="10" xfId="0" applyNumberFormat="1"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9" fillId="3" borderId="7" xfId="0" applyFont="1" applyFill="1" applyBorder="1" applyAlignment="1" applyProtection="1">
      <alignment horizontal="center" vertical="center" wrapText="1"/>
      <protection hidden="1"/>
    </xf>
    <xf numFmtId="0" fontId="9" fillId="3" borderId="11"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0" fontId="16" fillId="4" borderId="12" xfId="0" applyFont="1" applyFill="1" applyBorder="1" applyAlignment="1" applyProtection="1">
      <alignment horizontal="left" vertical="center" wrapText="1"/>
      <protection hidden="1"/>
    </xf>
    <xf numFmtId="14" fontId="8" fillId="2" borderId="0" xfId="0" applyNumberFormat="1" applyFont="1" applyFill="1" applyAlignment="1">
      <alignment horizontal="right"/>
    </xf>
    <xf numFmtId="0" fontId="8" fillId="2" borderId="0" xfId="0" applyFont="1" applyFill="1" applyAlignment="1">
      <alignment horizontal="center"/>
    </xf>
    <xf numFmtId="0" fontId="7" fillId="2" borderId="0" xfId="0" applyFont="1" applyFill="1" applyAlignment="1" applyProtection="1">
      <alignment horizontal="center"/>
      <protection locked="0"/>
    </xf>
    <xf numFmtId="0" fontId="2" fillId="2" borderId="0" xfId="0" applyFont="1" applyFill="1" applyAlignment="1">
      <alignment horizontal="left"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58" fillId="4"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9" fillId="3" borderId="39" xfId="0" applyFont="1" applyFill="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5" fillId="4" borderId="2" xfId="0" applyFont="1" applyFill="1" applyBorder="1" applyAlignment="1" applyProtection="1">
      <alignment horizontal="left" vertical="center" wrapText="1"/>
      <protection hidden="1"/>
    </xf>
    <xf numFmtId="0" fontId="15" fillId="4" borderId="3" xfId="0" applyFont="1" applyFill="1" applyBorder="1" applyAlignment="1" applyProtection="1">
      <alignment horizontal="left" vertical="center" wrapText="1"/>
      <protection hidden="1"/>
    </xf>
    <xf numFmtId="0" fontId="15" fillId="4" borderId="9" xfId="0" applyFont="1" applyFill="1" applyBorder="1" applyAlignment="1" applyProtection="1">
      <alignment horizontal="left" vertical="center" wrapText="1"/>
      <protection hidden="1"/>
    </xf>
    <xf numFmtId="0" fontId="15" fillId="4" borderId="12" xfId="0" applyFont="1" applyFill="1" applyBorder="1" applyAlignment="1" applyProtection="1">
      <alignment horizontal="left" vertical="center" wrapText="1"/>
      <protection hidden="1"/>
    </xf>
    <xf numFmtId="0" fontId="14" fillId="4" borderId="2" xfId="0" applyFont="1" applyFill="1" applyBorder="1" applyAlignment="1" applyProtection="1">
      <alignment horizontal="left" vertical="center" wrapText="1"/>
      <protection hidden="1"/>
    </xf>
    <xf numFmtId="0" fontId="14" fillId="4" borderId="3" xfId="0" applyFont="1" applyFill="1" applyBorder="1" applyAlignment="1" applyProtection="1">
      <alignment horizontal="left" vertical="center" wrapText="1"/>
      <protection hidden="1"/>
    </xf>
    <xf numFmtId="0" fontId="14" fillId="4" borderId="4" xfId="0" applyFont="1" applyFill="1" applyBorder="1" applyAlignment="1" applyProtection="1">
      <alignment horizontal="left" vertical="center" wrapText="1"/>
      <protection hidden="1"/>
    </xf>
    <xf numFmtId="165" fontId="8" fillId="4" borderId="41" xfId="1" applyNumberFormat="1" applyFont="1" applyFill="1" applyBorder="1" applyAlignment="1" applyProtection="1">
      <alignment horizontal="center" vertical="center"/>
      <protection hidden="1"/>
    </xf>
    <xf numFmtId="165" fontId="8" fillId="4" borderId="13" xfId="1" applyNumberFormat="1" applyFont="1" applyFill="1" applyBorder="1" applyAlignment="1" applyProtection="1">
      <alignment horizontal="center" vertical="center"/>
      <protection hidden="1"/>
    </xf>
    <xf numFmtId="0" fontId="2" fillId="2" borderId="2" xfId="0" applyFont="1" applyFill="1" applyBorder="1" applyAlignment="1" applyProtection="1">
      <alignment horizontal="left" vertical="center"/>
      <protection locked="0" hidden="1"/>
    </xf>
    <xf numFmtId="0" fontId="2" fillId="2" borderId="3" xfId="0" applyFont="1" applyFill="1" applyBorder="1" applyAlignment="1" applyProtection="1">
      <alignment horizontal="left" vertical="center"/>
      <protection locked="0" hidden="1"/>
    </xf>
    <xf numFmtId="0" fontId="2" fillId="2" borderId="4" xfId="0" applyFont="1" applyFill="1" applyBorder="1" applyAlignment="1" applyProtection="1">
      <alignment horizontal="left" vertical="center"/>
      <protection locked="0" hidden="1"/>
    </xf>
    <xf numFmtId="0" fontId="9" fillId="3" borderId="39" xfId="0" applyFont="1" applyFill="1" applyBorder="1" applyAlignment="1" applyProtection="1">
      <alignment horizontal="left" vertical="center" wrapText="1"/>
      <protection hidden="1"/>
    </xf>
    <xf numFmtId="0" fontId="9" fillId="3" borderId="13" xfId="0" applyFont="1" applyFill="1" applyBorder="1" applyAlignment="1" applyProtection="1">
      <alignment horizontal="left" vertical="center" wrapText="1"/>
      <protection hidden="1"/>
    </xf>
    <xf numFmtId="0" fontId="15" fillId="4" borderId="6" xfId="0" applyFont="1" applyFill="1" applyBorder="1" applyAlignment="1" applyProtection="1">
      <alignment horizontal="left" vertical="center" wrapText="1"/>
      <protection hidden="1"/>
    </xf>
    <xf numFmtId="0" fontId="15" fillId="4" borderId="5" xfId="0" applyFont="1" applyFill="1" applyBorder="1" applyAlignment="1" applyProtection="1">
      <alignment horizontal="left" vertical="center" wrapText="1"/>
      <protection hidden="1"/>
    </xf>
    <xf numFmtId="0" fontId="15" fillId="4" borderId="10" xfId="0" applyFont="1" applyFill="1" applyBorder="1" applyAlignment="1" applyProtection="1">
      <alignment horizontal="left" vertical="center" wrapText="1"/>
      <protection hidden="1"/>
    </xf>
    <xf numFmtId="0" fontId="15" fillId="4" borderId="8"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locked="0" hidden="1"/>
    </xf>
    <xf numFmtId="0" fontId="3" fillId="2" borderId="2"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3" fillId="2" borderId="4"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protection hidden="1"/>
    </xf>
    <xf numFmtId="0" fontId="9" fillId="3" borderId="3" xfId="0" applyFont="1" applyFill="1" applyBorder="1" applyAlignment="1" applyProtection="1">
      <alignment horizontal="left" vertical="center"/>
      <protection hidden="1"/>
    </xf>
    <xf numFmtId="0" fontId="9" fillId="3" borderId="4" xfId="0" applyFont="1" applyFill="1" applyBorder="1" applyAlignment="1" applyProtection="1">
      <alignment horizontal="left" vertical="center"/>
      <protection hidden="1"/>
    </xf>
    <xf numFmtId="0" fontId="16" fillId="4" borderId="2" xfId="0" applyFont="1" applyFill="1" applyBorder="1" applyAlignment="1" applyProtection="1">
      <alignment horizontal="left" vertical="center" wrapText="1"/>
      <protection hidden="1"/>
    </xf>
    <xf numFmtId="0" fontId="16" fillId="4" borderId="3" xfId="0" applyFont="1" applyFill="1" applyBorder="1" applyAlignment="1" applyProtection="1">
      <alignment horizontal="left" vertical="center" wrapText="1"/>
      <protection hidden="1"/>
    </xf>
    <xf numFmtId="0" fontId="16" fillId="4" borderId="4" xfId="0" applyFont="1" applyFill="1" applyBorder="1" applyAlignment="1" applyProtection="1">
      <alignment horizontal="left" vertical="center" wrapText="1"/>
      <protection hidden="1"/>
    </xf>
    <xf numFmtId="0" fontId="7" fillId="2" borderId="0" xfId="0" applyFont="1" applyFill="1" applyAlignment="1" applyProtection="1">
      <alignment horizontal="center" vertical="center"/>
      <protection locked="0" hidden="1"/>
    </xf>
    <xf numFmtId="0" fontId="7" fillId="2" borderId="2" xfId="0" applyFont="1" applyFill="1" applyBorder="1" applyAlignment="1" applyProtection="1">
      <alignment horizontal="left" vertical="center"/>
      <protection locked="0" hidden="1"/>
    </xf>
    <xf numFmtId="0" fontId="7" fillId="2" borderId="3" xfId="0" applyFont="1" applyFill="1" applyBorder="1" applyAlignment="1" applyProtection="1">
      <alignment horizontal="left" vertical="center"/>
      <protection locked="0" hidden="1"/>
    </xf>
    <xf numFmtId="0" fontId="7" fillId="2" borderId="4" xfId="0" applyFont="1" applyFill="1" applyBorder="1" applyAlignment="1" applyProtection="1">
      <alignment horizontal="left" vertical="center"/>
      <protection locked="0" hidden="1"/>
    </xf>
    <xf numFmtId="0" fontId="14" fillId="4" borderId="1" xfId="0" applyFont="1" applyFill="1" applyBorder="1" applyAlignment="1" applyProtection="1">
      <alignment horizontal="left" vertical="center" wrapText="1"/>
      <protection hidden="1"/>
    </xf>
    <xf numFmtId="0" fontId="52" fillId="2" borderId="0" xfId="0" applyFont="1" applyFill="1" applyAlignment="1" applyProtection="1">
      <alignment horizontal="left" vertical="center" wrapText="1"/>
      <protection hidden="1"/>
    </xf>
    <xf numFmtId="0" fontId="15" fillId="4" borderId="4" xfId="0" applyFont="1" applyFill="1" applyBorder="1" applyAlignment="1" applyProtection="1">
      <alignment horizontal="left" vertical="center" wrapText="1"/>
      <protection hidden="1"/>
    </xf>
    <xf numFmtId="0" fontId="6" fillId="4" borderId="0" xfId="0" applyFont="1" applyFill="1" applyAlignment="1" applyProtection="1">
      <alignment horizontal="center" vertical="center" wrapText="1"/>
      <protection hidden="1"/>
    </xf>
    <xf numFmtId="0" fontId="6" fillId="4" borderId="11"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left" vertical="center"/>
      <protection hidden="1"/>
    </xf>
    <xf numFmtId="0" fontId="8" fillId="4" borderId="3" xfId="0" applyFont="1" applyFill="1" applyBorder="1" applyAlignment="1" applyProtection="1">
      <alignment horizontal="left" vertical="center"/>
      <protection hidden="1"/>
    </xf>
    <xf numFmtId="0" fontId="8" fillId="4" borderId="4" xfId="0" applyFont="1" applyFill="1" applyBorder="1" applyAlignment="1" applyProtection="1">
      <alignment horizontal="left" vertical="center"/>
      <protection hidden="1"/>
    </xf>
    <xf numFmtId="0" fontId="9" fillId="3" borderId="23" xfId="0" applyFont="1" applyFill="1" applyBorder="1" applyAlignment="1" applyProtection="1">
      <alignment horizontal="left" vertical="center" wrapText="1"/>
      <protection hidden="1"/>
    </xf>
    <xf numFmtId="0" fontId="9" fillId="3" borderId="54" xfId="0" applyFont="1" applyFill="1" applyBorder="1" applyAlignment="1" applyProtection="1">
      <alignment horizontal="left" vertical="center"/>
      <protection hidden="1"/>
    </xf>
    <xf numFmtId="0" fontId="9" fillId="3" borderId="21" xfId="0" applyFont="1" applyFill="1" applyBorder="1" applyAlignment="1" applyProtection="1">
      <alignment horizontal="left" vertical="center"/>
      <protection hidden="1"/>
    </xf>
    <xf numFmtId="0" fontId="8" fillId="4" borderId="2" xfId="0" applyFont="1" applyFill="1" applyBorder="1" applyAlignment="1" applyProtection="1">
      <alignment horizontal="left"/>
      <protection hidden="1"/>
    </xf>
    <xf numFmtId="0" fontId="8" fillId="4" borderId="3" xfId="0" applyFont="1" applyFill="1" applyBorder="1" applyAlignment="1" applyProtection="1">
      <alignment horizontal="left"/>
      <protection hidden="1"/>
    </xf>
    <xf numFmtId="0" fontId="8" fillId="4" borderId="4" xfId="0" applyFont="1" applyFill="1" applyBorder="1" applyAlignment="1" applyProtection="1">
      <alignment horizontal="left"/>
      <protection hidden="1"/>
    </xf>
    <xf numFmtId="0" fontId="16" fillId="2" borderId="2" xfId="0" applyFont="1" applyFill="1" applyBorder="1" applyAlignment="1" applyProtection="1">
      <alignment horizontal="left" vertical="center" wrapText="1"/>
      <protection locked="0" hidden="1"/>
    </xf>
    <xf numFmtId="0" fontId="16" fillId="2" borderId="3" xfId="0" applyFont="1" applyFill="1" applyBorder="1" applyAlignment="1" applyProtection="1">
      <alignment horizontal="left" vertical="center" wrapText="1"/>
      <protection locked="0" hidden="1"/>
    </xf>
    <xf numFmtId="0" fontId="16" fillId="2" borderId="4" xfId="0" applyFont="1" applyFill="1" applyBorder="1" applyAlignment="1" applyProtection="1">
      <alignment horizontal="left" vertical="center" wrapText="1"/>
      <protection locked="0" hidden="1"/>
    </xf>
    <xf numFmtId="0" fontId="8" fillId="8" borderId="2" xfId="0" applyFont="1" applyFill="1" applyBorder="1" applyAlignment="1" applyProtection="1">
      <alignment horizontal="center" vertical="center"/>
      <protection hidden="1"/>
    </xf>
    <xf numFmtId="0" fontId="8" fillId="8" borderId="4" xfId="0" applyFont="1" applyFill="1" applyBorder="1" applyAlignment="1" applyProtection="1">
      <alignment horizontal="center" vertical="center"/>
      <protection hidden="1"/>
    </xf>
    <xf numFmtId="0" fontId="2" fillId="2" borderId="6" xfId="0" applyFont="1" applyFill="1" applyBorder="1" applyAlignment="1" applyProtection="1">
      <alignment horizontal="left" vertical="top"/>
      <protection locked="0" hidden="1"/>
    </xf>
    <xf numFmtId="0" fontId="2" fillId="2" borderId="10" xfId="0" applyFont="1" applyFill="1" applyBorder="1" applyAlignment="1" applyProtection="1">
      <alignment horizontal="left" vertical="top"/>
      <protection locked="0" hidden="1"/>
    </xf>
    <xf numFmtId="0" fontId="2" fillId="2" borderId="7" xfId="0" applyFont="1" applyFill="1" applyBorder="1" applyAlignment="1" applyProtection="1">
      <alignment horizontal="left" vertical="top"/>
      <protection locked="0" hidden="1"/>
    </xf>
    <xf numFmtId="0" fontId="2" fillId="2" borderId="11" xfId="0" applyFont="1" applyFill="1" applyBorder="1" applyAlignment="1" applyProtection="1">
      <alignment horizontal="left" vertical="top"/>
      <protection locked="0" hidden="1"/>
    </xf>
    <xf numFmtId="0" fontId="2" fillId="2" borderId="8" xfId="0" applyFont="1" applyFill="1" applyBorder="1" applyAlignment="1" applyProtection="1">
      <alignment horizontal="left" vertical="top"/>
      <protection locked="0" hidden="1"/>
    </xf>
    <xf numFmtId="0" fontId="2" fillId="2" borderId="12" xfId="0" applyFont="1" applyFill="1" applyBorder="1" applyAlignment="1" applyProtection="1">
      <alignment horizontal="left" vertical="top"/>
      <protection locked="0" hidden="1"/>
    </xf>
    <xf numFmtId="0" fontId="16" fillId="8" borderId="2" xfId="0" applyFont="1" applyFill="1" applyBorder="1" applyAlignment="1" applyProtection="1">
      <alignment horizontal="left" vertical="center" wrapText="1"/>
      <protection hidden="1"/>
    </xf>
    <xf numFmtId="0" fontId="16" fillId="8" borderId="3" xfId="0" applyFont="1" applyFill="1" applyBorder="1" applyAlignment="1" applyProtection="1">
      <alignment horizontal="left" vertical="center" wrapText="1"/>
      <protection hidden="1"/>
    </xf>
    <xf numFmtId="0" fontId="16" fillId="8" borderId="4" xfId="0" applyFont="1" applyFill="1" applyBorder="1" applyAlignment="1" applyProtection="1">
      <alignment horizontal="left" vertical="center" wrapText="1"/>
      <protection hidden="1"/>
    </xf>
    <xf numFmtId="0" fontId="4" fillId="4" borderId="7" xfId="0" applyFont="1" applyFill="1" applyBorder="1" applyAlignment="1" applyProtection="1">
      <alignment horizontal="center"/>
      <protection hidden="1"/>
    </xf>
    <xf numFmtId="0" fontId="4" fillId="4" borderId="0" xfId="0" applyFont="1" applyFill="1" applyAlignment="1" applyProtection="1">
      <alignment horizontal="center"/>
      <protection hidden="1"/>
    </xf>
    <xf numFmtId="0" fontId="4" fillId="4" borderId="11" xfId="0" applyFont="1" applyFill="1" applyBorder="1" applyAlignment="1" applyProtection="1">
      <alignment horizontal="center"/>
      <protection hidden="1"/>
    </xf>
    <xf numFmtId="0" fontId="6" fillId="4" borderId="7" xfId="0" applyFont="1" applyFill="1" applyBorder="1" applyAlignment="1" applyProtection="1">
      <alignment horizontal="center" wrapText="1"/>
      <protection hidden="1"/>
    </xf>
    <xf numFmtId="0" fontId="6" fillId="4" borderId="0" xfId="0" applyFont="1" applyFill="1" applyAlignment="1" applyProtection="1">
      <alignment horizontal="center" wrapText="1"/>
      <protection hidden="1"/>
    </xf>
    <xf numFmtId="0" fontId="6" fillId="4" borderId="11" xfId="0" applyFont="1" applyFill="1" applyBorder="1" applyAlignment="1" applyProtection="1">
      <alignment horizontal="center" wrapText="1"/>
      <protection hidden="1"/>
    </xf>
    <xf numFmtId="0" fontId="5" fillId="4" borderId="8" xfId="0" applyFont="1" applyFill="1" applyBorder="1" applyAlignment="1" applyProtection="1">
      <alignment horizontal="center"/>
      <protection hidden="1"/>
    </xf>
    <xf numFmtId="0" fontId="5" fillId="4" borderId="9" xfId="0" applyFont="1" applyFill="1" applyBorder="1" applyAlignment="1" applyProtection="1">
      <alignment horizontal="center"/>
      <protection hidden="1"/>
    </xf>
    <xf numFmtId="0" fontId="5" fillId="4" borderId="12" xfId="0" applyFont="1" applyFill="1" applyBorder="1" applyAlignment="1" applyProtection="1">
      <alignment horizontal="center"/>
      <protection hidden="1"/>
    </xf>
    <xf numFmtId="0" fontId="12" fillId="4" borderId="6" xfId="0" applyFont="1" applyFill="1" applyBorder="1" applyAlignment="1" applyProtection="1">
      <alignment horizontal="left"/>
      <protection hidden="1"/>
    </xf>
    <xf numFmtId="0" fontId="12" fillId="4" borderId="5" xfId="0" applyFont="1" applyFill="1" applyBorder="1" applyAlignment="1" applyProtection="1">
      <alignment horizontal="left"/>
      <protection hidden="1"/>
    </xf>
    <xf numFmtId="0" fontId="12" fillId="4" borderId="10" xfId="0" applyFont="1" applyFill="1" applyBorder="1" applyAlignment="1" applyProtection="1">
      <alignment horizontal="left"/>
      <protection hidden="1"/>
    </xf>
    <xf numFmtId="0" fontId="14" fillId="8" borderId="1" xfId="0" applyFont="1" applyFill="1" applyBorder="1" applyAlignment="1" applyProtection="1">
      <alignment horizontal="center"/>
      <protection hidden="1"/>
    </xf>
    <xf numFmtId="0" fontId="8" fillId="8" borderId="2" xfId="0" applyFont="1" applyFill="1" applyBorder="1" applyAlignment="1" applyProtection="1">
      <alignment horizontal="center"/>
      <protection hidden="1"/>
    </xf>
    <xf numFmtId="0" fontId="8" fillId="8" borderId="4" xfId="0" applyFont="1" applyFill="1" applyBorder="1" applyAlignment="1" applyProtection="1">
      <alignment horizontal="center"/>
      <protection hidden="1"/>
    </xf>
    <xf numFmtId="0" fontId="14" fillId="2" borderId="6" xfId="0" applyFont="1" applyFill="1" applyBorder="1" applyAlignment="1" applyProtection="1">
      <alignment horizontal="left" vertical="top"/>
      <protection locked="0" hidden="1"/>
    </xf>
    <xf numFmtId="0" fontId="14" fillId="2" borderId="10" xfId="0" applyFont="1" applyFill="1" applyBorder="1" applyAlignment="1" applyProtection="1">
      <alignment horizontal="left" vertical="top"/>
      <protection locked="0" hidden="1"/>
    </xf>
    <xf numFmtId="0" fontId="14" fillId="2" borderId="8" xfId="0" applyFont="1" applyFill="1" applyBorder="1" applyAlignment="1" applyProtection="1">
      <alignment horizontal="left" vertical="top"/>
      <protection locked="0" hidden="1"/>
    </xf>
    <xf numFmtId="0" fontId="14" fillId="2" borderId="12" xfId="0" applyFont="1" applyFill="1" applyBorder="1" applyAlignment="1" applyProtection="1">
      <alignment horizontal="left" vertical="top"/>
      <protection locked="0" hidden="1"/>
    </xf>
    <xf numFmtId="0" fontId="18" fillId="3" borderId="0" xfId="0" applyFont="1" applyFill="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23" fillId="3" borderId="0" xfId="0" applyFont="1" applyFill="1" applyAlignment="1">
      <alignment horizontal="center" vertical="center"/>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0" xfId="0" applyFont="1" applyFill="1" applyAlignment="1">
      <alignment horizontal="center" vertical="center" wrapText="1"/>
    </xf>
  </cellXfs>
  <cellStyles count="7">
    <cellStyle name="Comma" xfId="1" builtinId="3"/>
    <cellStyle name="Hyperlink" xfId="5" builtinId="8"/>
    <cellStyle name="Neutral" xfId="4" builtinId="28"/>
    <cellStyle name="Normal" xfId="0" builtinId="0"/>
    <cellStyle name="Normal 2" xfId="3" xr:uid="{E886F82E-4E03-42E8-9927-05CF728481F6}"/>
    <cellStyle name="Normal 26" xfId="6" xr:uid="{7132420B-B2D3-40B6-B8E3-FA0AAFE80C32}"/>
    <cellStyle name="Percent" xfId="2" builtinId="5"/>
  </cellStyles>
  <dxfs count="98">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protection locked="1" hidden="1"/>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protection locked="1" hidden="1"/>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protection locked="1" hidden="1"/>
    </dxf>
    <dxf>
      <font>
        <b/>
        <i val="0"/>
        <color rgb="FF175259"/>
      </font>
      <fill>
        <patternFill>
          <bgColor rgb="FFFF7C8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175259"/>
      </font>
      <fill>
        <patternFill>
          <bgColor rgb="FFFF7C80"/>
        </patternFill>
      </fill>
    </dxf>
    <dxf>
      <font>
        <b/>
        <i val="0"/>
        <color rgb="FF175259"/>
      </font>
      <fill>
        <patternFill>
          <bgColor rgb="FFFF7C80"/>
        </patternFill>
      </fill>
    </dxf>
    <dxf>
      <font>
        <b/>
        <i val="0"/>
        <color rgb="FF175259"/>
      </font>
      <fill>
        <patternFill>
          <bgColor rgb="FFFF9999"/>
        </patternFill>
      </fill>
    </dxf>
    <dxf>
      <font>
        <b/>
        <i val="0"/>
        <color rgb="FF175259"/>
      </font>
      <fill>
        <patternFill>
          <bgColor rgb="FFFF7C80"/>
        </patternFill>
      </fill>
    </dxf>
    <dxf>
      <font>
        <b/>
        <i val="0"/>
        <color rgb="FF175259"/>
      </font>
      <fill>
        <patternFill>
          <bgColor rgb="FFFF7C80"/>
        </patternFill>
      </fill>
    </dxf>
    <dxf>
      <font>
        <b/>
        <i val="0"/>
        <color rgb="FF175259"/>
      </font>
      <fill>
        <patternFill>
          <bgColor rgb="FFFF7C80"/>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0" tint="-0.499984740745262"/>
      </font>
      <fill>
        <patternFill>
          <bgColor theme="0" tint="-0.14996795556505021"/>
        </patternFill>
      </fill>
    </dxf>
    <dxf>
      <font>
        <color theme="0"/>
      </font>
    </dxf>
    <dxf>
      <font>
        <color theme="0"/>
      </font>
    </dxf>
    <dxf>
      <font>
        <color rgb="FF9C0006"/>
      </font>
      <fill>
        <patternFill>
          <bgColor rgb="FFFFC7CE"/>
        </patternFill>
      </fill>
    </dxf>
    <dxf>
      <fill>
        <patternFill>
          <bgColor rgb="FFFF7373"/>
        </patternFill>
      </fill>
    </dxf>
    <dxf>
      <fill>
        <patternFill>
          <bgColor rgb="FFFF7373"/>
        </patternFill>
      </fill>
    </dxf>
    <dxf>
      <fill>
        <patternFill>
          <bgColor rgb="FFFF7373"/>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1"/>
    </dxf>
    <dxf>
      <protection hidden="1"/>
    </dxf>
    <dxf>
      <border outline="0">
        <top style="thin">
          <color rgb="FF175259"/>
        </top>
      </border>
    </dxf>
    <dxf>
      <font>
        <b val="0"/>
        <i val="0"/>
        <strike val="0"/>
        <condense val="0"/>
        <extend val="0"/>
        <outline val="0"/>
        <shadow val="0"/>
        <u val="none"/>
        <vertAlign val="baseline"/>
        <sz val="10"/>
        <color rgb="FF000000"/>
        <name val="Century Gothic"/>
        <family val="2"/>
        <scheme val="none"/>
      </font>
      <fill>
        <patternFill patternType="none">
          <fgColor rgb="FF000000"/>
          <bgColor auto="1"/>
        </patternFill>
      </fill>
      <protection locked="0" hidden="1"/>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border outline="0">
        <top style="thin">
          <color rgb="FF175259"/>
        </top>
      </border>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1" indent="0" justifyLastLine="0" shrinkToFit="0" readingOrder="0"/>
      <protection locked="0" hidden="1"/>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numFmt numFmtId="169" formatCode="dd/mm/yyyy"/>
      <fill>
        <patternFill patternType="none">
          <fgColor indexed="64"/>
          <bgColor auto="1"/>
        </patternFill>
      </fill>
      <alignment horizontal="left" vertical="center" textRotation="0" wrapText="1" indent="0" justifyLastLine="0" shrinkToFit="0" readingOrder="0"/>
      <protection locked="0" hidden="1"/>
    </dxf>
    <dxf>
      <font>
        <b val="0"/>
        <i val="0"/>
        <strike val="0"/>
        <condense val="0"/>
        <extend val="0"/>
        <outline val="0"/>
        <shadow val="0"/>
        <u val="none"/>
        <vertAlign val="baseline"/>
        <sz val="9"/>
        <color theme="1"/>
        <name val="Century Gothic"/>
        <family val="2"/>
        <scheme val="none"/>
      </font>
      <fill>
        <patternFill patternType="none">
          <fgColor indexed="64"/>
          <bgColor auto="1"/>
        </patternFill>
      </fill>
      <alignment horizontal="left" vertical="center" textRotation="0" wrapText="1" indent="0" justifyLastLine="0" shrinkToFit="0" readingOrder="0"/>
      <protection locked="0" hidden="1"/>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0" indent="0" justifyLastLine="0" shrinkToFit="0" readingOrder="0"/>
      <border diagonalUp="0" diagonalDown="0">
        <left style="thin">
          <color rgb="FF175259"/>
        </left>
        <right style="thin">
          <color rgb="FF175259"/>
        </right>
        <top/>
        <bottom/>
      </border>
      <protection locked="1" hidden="1"/>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auto="1"/>
        </patternFill>
      </fill>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dxf>
    <dxf>
      <font>
        <b val="0"/>
        <i val="0"/>
        <strike val="0"/>
        <condense val="0"/>
        <extend val="0"/>
        <outline val="0"/>
        <shadow val="0"/>
        <u val="none"/>
        <vertAlign val="baseline"/>
        <sz val="10"/>
        <color theme="1"/>
        <name val="Century Gothic"/>
        <family val="2"/>
        <scheme val="none"/>
      </font>
      <numFmt numFmtId="165" formatCode="_-* #,##0_-;\-* #,##0_-;_-* &quot;-&quot;??_-;_-@_-"/>
      <fill>
        <patternFill patternType="none">
          <fgColor indexed="64"/>
          <bgColor indexed="65"/>
        </patternFill>
      </fill>
      <protection locked="0" hidden="0"/>
    </dxf>
    <dxf>
      <font>
        <b/>
        <i val="0"/>
        <strike val="0"/>
        <condense val="0"/>
        <extend val="0"/>
        <outline val="0"/>
        <shadow val="0"/>
        <u val="none"/>
        <vertAlign val="baseline"/>
        <sz val="10"/>
        <color rgb="FF175259"/>
        <name val="Century Gothic"/>
        <family val="2"/>
        <scheme val="none"/>
      </font>
      <numFmt numFmtId="165" formatCode="_-* #,##0_-;\-* #,##0_-;_-* &quot;-&quot;??_-;_-@_-"/>
      <fill>
        <patternFill patternType="solid">
          <fgColor indexed="64"/>
          <bgColor rgb="FFDEDBC4"/>
        </patternFill>
      </fill>
      <protection locked="1" hidden="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rgb="FF175259"/>
        <name val="Century Gothic"/>
        <family val="2"/>
        <scheme val="none"/>
      </font>
      <fill>
        <patternFill patternType="solid">
          <fgColor indexed="64"/>
          <bgColor rgb="FFDEDBC4"/>
        </patternFill>
      </fill>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auto="1"/>
        </patternFill>
      </fill>
      <protection locked="1" hidden="0"/>
    </dxf>
    <dxf>
      <font>
        <b/>
        <strike val="0"/>
        <outline val="0"/>
        <shadow val="0"/>
        <u val="none"/>
        <vertAlign val="baseline"/>
        <sz val="10"/>
        <color rgb="FF175259"/>
        <name val="Century Gothic"/>
        <family val="2"/>
        <scheme val="none"/>
      </font>
      <fill>
        <patternFill patternType="solid">
          <fgColor indexed="64"/>
          <bgColor rgb="FFDEDBC4"/>
        </patternFill>
      </fill>
    </dxf>
    <dxf>
      <border outline="0">
        <top style="thin">
          <color rgb="FF175259"/>
        </top>
      </border>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border>
        <bottom style="thin">
          <color rgb="FF175259"/>
        </bottom>
      </border>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font>
        <b/>
        <strike val="0"/>
        <outline val="0"/>
        <shadow val="0"/>
        <u val="none"/>
        <vertAlign val="baseline"/>
        <sz val="10"/>
        <color rgb="FF175259"/>
        <name val="Century Gothic"/>
        <family val="2"/>
        <scheme val="none"/>
      </font>
      <fill>
        <patternFill patternType="solid">
          <fgColor indexed="64"/>
          <bgColor rgb="FFDEDBC4"/>
        </patternFill>
      </fill>
      <protection locked="1" hidden="1"/>
    </dxf>
    <dxf>
      <border outline="0">
        <top style="thin">
          <color rgb="FF175259"/>
        </top>
      </border>
    </dxf>
    <dxf>
      <font>
        <b val="0"/>
        <i val="0"/>
        <strike val="0"/>
        <condense val="0"/>
        <extend val="0"/>
        <outline val="0"/>
        <shadow val="0"/>
        <u val="none"/>
        <vertAlign val="baseline"/>
        <sz val="10"/>
        <color theme="1"/>
        <name val="Century Gothic"/>
        <family val="2"/>
        <scheme val="none"/>
      </font>
      <fill>
        <patternFill patternType="none">
          <fgColor indexed="64"/>
          <bgColor auto="1"/>
        </patternFill>
      </fill>
      <protection locked="0" hidden="0"/>
    </dxf>
    <dxf>
      <border>
        <bottom style="thin">
          <color rgb="FF175259"/>
        </bottom>
      </border>
    </dxf>
    <dxf>
      <font>
        <b/>
        <i val="0"/>
        <strike val="0"/>
        <condense val="0"/>
        <extend val="0"/>
        <outline val="0"/>
        <shadow val="0"/>
        <u val="none"/>
        <vertAlign val="baseline"/>
        <sz val="10"/>
        <color rgb="FF175259"/>
        <name val="Century Gothic"/>
        <family val="2"/>
        <scheme val="none"/>
      </font>
      <fill>
        <patternFill patternType="solid">
          <fgColor indexed="64"/>
          <bgColor rgb="FFCCDE82"/>
        </patternFill>
      </fill>
      <alignment horizontal="center" vertical="center" textRotation="0" wrapText="1" indent="0" justifyLastLine="0" shrinkToFit="0" readingOrder="0"/>
      <border diagonalUp="0" diagonalDown="0">
        <left/>
        <right/>
        <top/>
        <bottom/>
        <vertical/>
        <horizontal/>
      </border>
      <protection locked="1" hidden="1"/>
    </dxf>
  </dxfs>
  <tableStyles count="0" defaultTableStyle="TableStyleMedium2" defaultPivotStyle="PivotStyleLight16"/>
  <colors>
    <mruColors>
      <color rgb="FFDEDBC4"/>
      <color rgb="FF175259"/>
      <color rgb="FFCCDE82"/>
      <color rgb="FF85C4E3"/>
      <color rgb="FFFF7C80"/>
      <color rgb="FFF53D1C"/>
      <color rgb="FF1A52C2"/>
      <color rgb="FF94BA29"/>
      <color rgb="FFFF9999"/>
      <color rgb="FFFF7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71682</xdr:rowOff>
    </xdr:from>
    <xdr:to>
      <xdr:col>4</xdr:col>
      <xdr:colOff>588733</xdr:colOff>
      <xdr:row>24</xdr:row>
      <xdr:rowOff>20844</xdr:rowOff>
    </xdr:to>
    <xdr:pic>
      <xdr:nvPicPr>
        <xdr:cNvPr id="2" name="Picture 1">
          <a:extLst>
            <a:ext uri="{FF2B5EF4-FFF2-40B4-BE49-F238E27FC236}">
              <a16:creationId xmlns:a16="http://schemas.microsoft.com/office/drawing/2014/main" id="{D85AA4DB-E260-4836-9518-426F6A5EEADA}"/>
            </a:ext>
          </a:extLst>
        </xdr:cNvPr>
        <xdr:cNvPicPr>
          <a:picLocks noChangeAspect="1"/>
        </xdr:cNvPicPr>
      </xdr:nvPicPr>
      <xdr:blipFill>
        <a:blip xmlns:r="http://schemas.openxmlformats.org/officeDocument/2006/relationships" r:embed="rId1"/>
        <a:stretch>
          <a:fillRect/>
        </a:stretch>
      </xdr:blipFill>
      <xdr:spPr>
        <a:xfrm>
          <a:off x="0" y="1176582"/>
          <a:ext cx="3484333" cy="4749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81207</xdr:rowOff>
    </xdr:from>
    <xdr:to>
      <xdr:col>4</xdr:col>
      <xdr:colOff>588733</xdr:colOff>
      <xdr:row>14</xdr:row>
      <xdr:rowOff>173244</xdr:rowOff>
    </xdr:to>
    <xdr:pic>
      <xdr:nvPicPr>
        <xdr:cNvPr id="2" name="Picture 1">
          <a:extLst>
            <a:ext uri="{FF2B5EF4-FFF2-40B4-BE49-F238E27FC236}">
              <a16:creationId xmlns:a16="http://schemas.microsoft.com/office/drawing/2014/main" id="{CAC5A41D-5DA0-441E-BE3B-83EAC9FDF7C0}"/>
            </a:ext>
          </a:extLst>
        </xdr:cNvPr>
        <xdr:cNvPicPr>
          <a:picLocks noChangeAspect="1"/>
        </xdr:cNvPicPr>
      </xdr:nvPicPr>
      <xdr:blipFill>
        <a:blip xmlns:r="http://schemas.openxmlformats.org/officeDocument/2006/relationships" r:embed="rId1"/>
        <a:stretch>
          <a:fillRect/>
        </a:stretch>
      </xdr:blipFill>
      <xdr:spPr>
        <a:xfrm>
          <a:off x="0" y="957507"/>
          <a:ext cx="3484333" cy="4749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109633</xdr:rowOff>
    </xdr:from>
    <xdr:to>
      <xdr:col>1</xdr:col>
      <xdr:colOff>214312</xdr:colOff>
      <xdr:row>2</xdr:row>
      <xdr:rowOff>382939</xdr:rowOff>
    </xdr:to>
    <xdr:pic>
      <xdr:nvPicPr>
        <xdr:cNvPr id="3" name="Imagem 2">
          <a:extLst>
            <a:ext uri="{FF2B5EF4-FFF2-40B4-BE49-F238E27FC236}">
              <a16:creationId xmlns:a16="http://schemas.microsoft.com/office/drawing/2014/main" id="{6C958339-A577-47FE-96C5-161732D4A6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09633"/>
          <a:ext cx="2009775" cy="696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27516</xdr:colOff>
      <xdr:row>0</xdr:row>
      <xdr:rowOff>0</xdr:rowOff>
    </xdr:from>
    <xdr:to>
      <xdr:col>0</xdr:col>
      <xdr:colOff>1407114</xdr:colOff>
      <xdr:row>2</xdr:row>
      <xdr:rowOff>52740</xdr:rowOff>
    </xdr:to>
    <xdr:pic>
      <xdr:nvPicPr>
        <xdr:cNvPr id="3" name="Imagem 2">
          <a:extLst>
            <a:ext uri="{FF2B5EF4-FFF2-40B4-BE49-F238E27FC236}">
              <a16:creationId xmlns:a16="http://schemas.microsoft.com/office/drawing/2014/main" id="{FA7059D2-B254-4A67-AB58-7829EBAC0A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16" y="0"/>
          <a:ext cx="1379598" cy="4619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1</xdr:col>
      <xdr:colOff>598170</xdr:colOff>
      <xdr:row>2</xdr:row>
      <xdr:rowOff>350564</xdr:rowOff>
    </xdr:to>
    <xdr:pic>
      <xdr:nvPicPr>
        <xdr:cNvPr id="4" name="Imagem 3">
          <a:extLst>
            <a:ext uri="{FF2B5EF4-FFF2-40B4-BE49-F238E27FC236}">
              <a16:creationId xmlns:a16="http://schemas.microsoft.com/office/drawing/2014/main" id="{E046E703-7E27-4A1D-8D9B-809F352D79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04775"/>
          <a:ext cx="2009775" cy="6924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1</xdr:col>
      <xdr:colOff>1177925</xdr:colOff>
      <xdr:row>2</xdr:row>
      <xdr:rowOff>378081</xdr:rowOff>
    </xdr:to>
    <xdr:pic>
      <xdr:nvPicPr>
        <xdr:cNvPr id="3" name="Imagem 2">
          <a:extLst>
            <a:ext uri="{FF2B5EF4-FFF2-40B4-BE49-F238E27FC236}">
              <a16:creationId xmlns:a16="http://schemas.microsoft.com/office/drawing/2014/main" id="{E41B6E6C-DD79-4B9E-8AB2-BD79591FB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04775"/>
          <a:ext cx="2009775" cy="6924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19051</xdr:colOff>
      <xdr:row>0</xdr:row>
      <xdr:rowOff>2044</xdr:rowOff>
    </xdr:from>
    <xdr:to>
      <xdr:col>0</xdr:col>
      <xdr:colOff>1428751</xdr:colOff>
      <xdr:row>2</xdr:row>
      <xdr:rowOff>59088</xdr:rowOff>
    </xdr:to>
    <xdr:pic>
      <xdr:nvPicPr>
        <xdr:cNvPr id="2" name="Imagem 1">
          <a:extLst>
            <a:ext uri="{FF2B5EF4-FFF2-40B4-BE49-F238E27FC236}">
              <a16:creationId xmlns:a16="http://schemas.microsoft.com/office/drawing/2014/main" id="{44EF89EE-7715-4846-A6EA-251E71873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2044"/>
          <a:ext cx="1409700" cy="4856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19051</xdr:colOff>
      <xdr:row>0</xdr:row>
      <xdr:rowOff>2044</xdr:rowOff>
    </xdr:from>
    <xdr:to>
      <xdr:col>0</xdr:col>
      <xdr:colOff>1428751</xdr:colOff>
      <xdr:row>2</xdr:row>
      <xdr:rowOff>59088</xdr:rowOff>
    </xdr:to>
    <xdr:pic>
      <xdr:nvPicPr>
        <xdr:cNvPr id="2" name="Imagem 1">
          <a:extLst>
            <a:ext uri="{FF2B5EF4-FFF2-40B4-BE49-F238E27FC236}">
              <a16:creationId xmlns:a16="http://schemas.microsoft.com/office/drawing/2014/main" id="{C099F07B-7DCD-4510-8D94-81A03133F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2044"/>
          <a:ext cx="1409700" cy="485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ertificate%20Verification%20Co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StandardsAssurance/Shared%20Documents/4.%20Global%20Quality%20of%20Implementation/LATAM/A.Brazil%20and%20South%20America/6.New%20Standard%202020/3.RA%202020%20Templates/Version%201.1/210326_Templates_Groups_v1.1.xlsx?A01376CC" TargetMode="External"/><Relationship Id="rId1" Type="http://schemas.openxmlformats.org/officeDocument/2006/relationships/externalLinkPath" Target="file:///\\A01376CC\210326_Templates_Groups_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rop Down Lists"/>
      <sheetName val="Miramontes"/>
      <sheetName val="Mubuyu"/>
      <sheetName val="Faz Sacramento"/>
      <sheetName val="Faz Passeio"/>
      <sheetName val="Faz Santa Amelia"/>
      <sheetName val="Kygalanyi Nakanyonyi"/>
      <sheetName val="Kygalanyi Nakanyonyi 2011"/>
      <sheetName val="Faz Helena"/>
      <sheetName val="Faz Igure"/>
      <sheetName val="Sonomoro"/>
      <sheetName val="SAS Planters Association"/>
      <sheetName val="Faz Jacutinga "/>
      <sheetName val="Faz NS de Pompeia - Santa Rosa"/>
      <sheetName val="Faz Esperanca"/>
      <sheetName val="Faz Barra Mansa e Faz Bom Jesus"/>
      <sheetName val="PT. Perkebunan Nusantara XII"/>
      <sheetName val="PT. Indokom Citra Pesada"/>
      <sheetName val="C.A. Caetalera Ubiriki"/>
      <sheetName val="Faz Ouro Verde"/>
      <sheetName val="Faz Laje"/>
      <sheetName val="Faz Gerico"/>
      <sheetName val="Faz Agua Limpa I"/>
      <sheetName val="Faz Imperio"/>
      <sheetName val="Faz Roda d'Agua"/>
      <sheetName val="Faz Alegria"/>
      <sheetName val="Faz Santo Antonio"/>
      <sheetName val="Fazenda Figueirinha"/>
      <sheetName val="Fazenda Casa Nova "/>
      <sheetName val="Fazenda Sao Domingo&amp;Bela Vista"/>
      <sheetName val="CASCAFECO Cruz SAC"/>
      <sheetName val="Faz S. Antonio Si. Ana &amp; Sao J"/>
      <sheetName val="R. Fundo, Meia Lua, Pasto Iria"/>
      <sheetName val="Faz Barreiro"/>
      <sheetName val="Faz Santa Cruz e Mirante"/>
      <sheetName val="Kawa Nzinza"/>
      <sheetName val="Faz Ponte Alta"/>
      <sheetName val="Faz Itaoca"/>
      <sheetName val="Faz Nossa Shra. Aparecida "/>
      <sheetName val="R. Sao Benedito"/>
      <sheetName val="Faz Corrego Dantas e Caete"/>
      <sheetName val="Agro. Restrepo y Jaramillo"/>
      <sheetName val="Faz Sao Francisco"/>
      <sheetName val="Faz Sao Vicente"/>
      <sheetName val="Redo; Agro Restrepo y Jaramillo"/>
      <sheetName val="Faz Lacador "/>
      <sheetName val="Fazenda Casa Nova"/>
      <sheetName val="F. Boa Esp. S. Maria &amp; Fenicia"/>
      <sheetName val="Faz Nova Cintra"/>
      <sheetName val="Faz Pedra Negra"/>
      <sheetName val="Faz Bravinhos e Boa Esperanca"/>
      <sheetName val="Eco Origin Chanchamayo SAC"/>
      <sheetName val="N. Sra. de Fatima 10395"/>
      <sheetName val="Agropecuaria Berlin SAS"/>
      <sheetName val="Naohito Tsuge e Outro"/>
      <sheetName val="Finca La Meseta"/>
      <sheetName val="CV. Aridalta Mandiri"/>
      <sheetName val="Tan Lam 9519"/>
      <sheetName val="Seiva Agroindustrial 9390"/>
      <sheetName val="Faz Sao Jose 11946"/>
      <sheetName val="Faz Zidan 11932"/>
      <sheetName val="Faz Tozan 11346"/>
      <sheetName val="Cadefihuila 11338"/>
      <sheetName val="Caficultora de Manizales 10179"/>
      <sheetName val="Pinchanaki 11200"/>
      <sheetName val="Cherambane 11456"/>
      <sheetName val="Sao Carlos 11910"/>
      <sheetName val="Educampo Amoca 11925"/>
      <sheetName val="Reunidas da Cachoeira 11924"/>
      <sheetName val="N. S. Conceição 11916"/>
      <sheetName val="Fazenda Queixadas 11903"/>
      <sheetName val="Cachoeira da Grama 10036"/>
      <sheetName val="Faz Santa Flora 11894"/>
      <sheetName val="Faz Santa Cecilia 11896"/>
      <sheetName val="Grupo Aliance Copermonte 11955"/>
      <sheetName val="Finca Dona Luna 9947"/>
      <sheetName val="Faz Nova Cintra 10979"/>
      <sheetName val="Grupo 3 11945"/>
      <sheetName val="Faz Cachoeirinha 11947"/>
      <sheetName val="Ninafrance, La Cumplida 8330"/>
      <sheetName val="Thai Hoa Lam Dong 10506"/>
    </sheetNames>
    <sheetDataSet>
      <sheetData sheetId="0"/>
      <sheetData sheetId="1">
        <row r="3">
          <cell r="C3" t="str">
            <v>Africert</v>
          </cell>
        </row>
        <row r="4">
          <cell r="C4" t="str">
            <v>Argencert</v>
          </cell>
        </row>
        <row r="5">
          <cell r="C5" t="str">
            <v>BCS Oko Garantie</v>
          </cell>
        </row>
        <row r="6">
          <cell r="C6" t="str">
            <v>Bioekspert</v>
          </cell>
        </row>
        <row r="7">
          <cell r="C7" t="str">
            <v>Bio Inspecta</v>
          </cell>
        </row>
        <row r="8">
          <cell r="C8" t="str">
            <v>Biolatina</v>
          </cell>
        </row>
        <row r="9">
          <cell r="C9" t="str">
            <v>Biotropico</v>
          </cell>
        </row>
        <row r="10">
          <cell r="C10" t="str">
            <v>Bureau Veritas  
France</v>
          </cell>
        </row>
        <row r="11">
          <cell r="C11" t="str">
            <v>Bureau Veritas 
Cote d'Ivoire</v>
          </cell>
        </row>
        <row r="12">
          <cell r="C12" t="str">
            <v>Bureau Veritas 
Japan</v>
          </cell>
        </row>
        <row r="13">
          <cell r="C13" t="str">
            <v>Café y Calidad</v>
          </cell>
        </row>
        <row r="14">
          <cell r="C14" t="str">
            <v>Cafecontrol</v>
          </cell>
        </row>
        <row r="15">
          <cell r="C15" t="str">
            <v>CERES</v>
          </cell>
        </row>
        <row r="16">
          <cell r="C16" t="str">
            <v>Certisys</v>
          </cell>
        </row>
        <row r="17">
          <cell r="C17" t="str">
            <v>Control Union certifications</v>
          </cell>
        </row>
        <row r="18">
          <cell r="C18" t="str">
            <v>Ecocert France</v>
          </cell>
        </row>
        <row r="19">
          <cell r="C19" t="str">
            <v>Ecocert Colombia</v>
          </cell>
        </row>
        <row r="20">
          <cell r="C20" t="str">
            <v>Ecologica</v>
          </cell>
        </row>
        <row r="21">
          <cell r="C21" t="str">
            <v>FLO CERT South Africa</v>
          </cell>
        </row>
        <row r="22">
          <cell r="C22" t="str">
            <v>GfRs
Gesellschaft fur Ressourcenschutz</v>
          </cell>
        </row>
        <row r="23">
          <cell r="C23" t="str">
            <v>ICEA</v>
          </cell>
        </row>
        <row r="24">
          <cell r="C24" t="str">
            <v xml:space="preserve">IMO Brasil </v>
          </cell>
        </row>
        <row r="25">
          <cell r="C25" t="str">
            <v>IMO Latin America</v>
          </cell>
        </row>
        <row r="26">
          <cell r="C26" t="str">
            <v>IMO Switzerland</v>
          </cell>
        </row>
        <row r="27">
          <cell r="C27" t="str">
            <v>Indocert</v>
          </cell>
        </row>
        <row r="28">
          <cell r="C28" t="str">
            <v>Instituto Comunitario de Certificacion (ICC)</v>
          </cell>
        </row>
        <row r="29">
          <cell r="C29" t="str">
            <v>Instituto Genesis IG Cert</v>
          </cell>
        </row>
        <row r="30">
          <cell r="C30" t="str">
            <v>Isacert</v>
          </cell>
        </row>
        <row r="31">
          <cell r="C31" t="str">
            <v>Kiwa Aranea</v>
          </cell>
        </row>
        <row r="32">
          <cell r="C32" t="str">
            <v>Lacon</v>
          </cell>
        </row>
        <row r="33">
          <cell r="C33" t="str">
            <v>Latcert</v>
          </cell>
        </row>
        <row r="34">
          <cell r="C34" t="str">
            <v>Mayacert</v>
          </cell>
        </row>
        <row r="35">
          <cell r="C35" t="str">
            <v>OCIA</v>
          </cell>
        </row>
        <row r="36">
          <cell r="C36" t="str">
            <v>SGS Argentina</v>
          </cell>
        </row>
        <row r="37">
          <cell r="C37" t="str">
            <v>SGS Brazil</v>
          </cell>
        </row>
        <row r="38">
          <cell r="C38" t="str">
            <v>SGS Japan</v>
          </cell>
        </row>
        <row r="39">
          <cell r="C39" t="str">
            <v>SGS Kenya</v>
          </cell>
        </row>
        <row r="40">
          <cell r="C40" t="str">
            <v>Sri Lanka Standards Institution (SLSI)</v>
          </cell>
        </row>
        <row r="41">
          <cell r="C41" t="str">
            <v>Sustainable Development Services 
SDS, Indonesia</v>
          </cell>
        </row>
        <row r="42">
          <cell r="C42" t="str">
            <v>TANCERT</v>
          </cell>
        </row>
        <row r="43">
          <cell r="C43" t="str">
            <v>TUV Brasil</v>
          </cell>
        </row>
        <row r="44">
          <cell r="C44" t="str">
            <v>TUV Nord - Integra</v>
          </cell>
        </row>
        <row r="45">
          <cell r="C45" t="str">
            <v>TUV Poland</v>
          </cell>
        </row>
        <row r="46">
          <cell r="C46" t="str">
            <v>WQS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Martha Djourdjin" id="{72641BAC-FCA6-4555-B34C-C0BAEABF07AF}" userId="S::mdjourdjin@ra.org::c7effdb4-a6a9-41dc-af77-0c5be331573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54A270-6589-449D-912E-7AAB2F3FED63}" name="FarmIDApp" displayName="FarmIDApp" ref="A55:F86" totalsRowCount="1" headerRowDxfId="97" dataDxfId="95" totalsRowDxfId="93" headerRowBorderDxfId="96" tableBorderDxfId="94">
  <autoFilter ref="A55:F85" xr:uid="{FDA930F5-8A3B-4473-B117-1746A4E426B9}"/>
  <tableColumns count="6">
    <tableColumn id="1" xr3:uid="{9575666A-D0E3-485D-AB91-BC13FD6A3C00}" name="Site Name" totalsRowFunction="count" dataDxfId="92" totalsRowDxfId="5"/>
    <tableColumn id="6" xr3:uid="{AB980255-27C7-4501-BC35-0FDB0239092E}" name="Site Type" dataDxfId="91" totalsRowDxfId="4"/>
    <tableColumn id="2" xr3:uid="{C1327F19-CDBF-48CC-A5D8-2CD8C0E23F3B}" name="Site National ID" dataDxfId="90" totalsRowDxfId="3"/>
    <tableColumn id="4" xr3:uid="{4F223713-8222-41A0-B9BF-A1E4A880FF8F}" name="City/State" dataDxfId="89" totalsRowDxfId="2"/>
    <tableColumn id="5" xr3:uid="{4626D88F-0DF7-434E-AF41-85F93D608B28}" name="Verification Level of the site _x000a_(From A to E)" dataDxfId="88" totalsRowDxfId="1"/>
    <tableColumn id="3" xr3:uid="{68D82CF0-12A9-491C-A56B-27E12750ECA0}" name="Traceability Level of the site" dataDxfId="87" totalsRow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B2E7C4-3CEF-42C2-97AA-222AEB647917}" name="FarmIDWorkers" displayName="FarmIDWorkers" ref="A94:L125" totalsRowCount="1" headerRowDxfId="86" dataDxfId="84" totalsRowDxfId="82" headerRowBorderDxfId="85" tableBorderDxfId="83">
  <autoFilter ref="A94:L124" xr:uid="{029275F4-A0D3-45AA-B444-77E9D567EB19}"/>
  <tableColumns count="12">
    <tableColumn id="1" xr3:uid="{3C793B1B-AB99-46B4-BC59-998DE6BD3FE2}" name="Site Name" dataDxfId="81" totalsRowDxfId="80">
      <calculatedColumnFormula>A56</calculatedColumnFormula>
    </tableColumn>
    <tableColumn id="13" xr3:uid="{4986C3CF-F2E9-4B87-B7D2-4E5251A06587}" name="Permanent Male Workers" totalsRowFunction="sum" dataDxfId="79" totalsRowDxfId="78" totalsRowCellStyle="Comma"/>
    <tableColumn id="14" xr3:uid="{3CA5CB04-0743-4E95-9A6A-E1B6C7E7C517}" name="Permanent Female Workers" totalsRowFunction="sum" dataDxfId="77" totalsRowDxfId="76"/>
    <tableColumn id="2" xr3:uid="{C3DAB229-60C0-4F1C-80A6-9C561AC3E8C6}" name="Temporary Male Workers" totalsRowFunction="sum" dataDxfId="75" totalsRowDxfId="74"/>
    <tableColumn id="4" xr3:uid="{4D7A83C0-A4C5-43B0-9447-EF106E5668D7}" name="Temporary Female Workers" totalsRowFunction="sum" dataDxfId="73" totalsRowDxfId="72"/>
    <tableColumn id="5" xr3:uid="{70A9AF4C-0151-4C15-A79A-7BECC1269369}" name="Migrant Male Workers" totalsRowFunction="sum" dataDxfId="71" totalsRowDxfId="70"/>
    <tableColumn id="6" xr3:uid="{08E16D57-BF7C-426C-BBA3-F727B932F96D}" name="Migrant Female Workers" totalsRowFunction="sum" dataDxfId="69" totalsRowDxfId="68"/>
    <tableColumn id="15" xr3:uid="{CCF37B69-BF21-4A7E-AA7C-3B18238EB2BC}" name="Workers &lt;18 years" totalsRowFunction="sum" dataDxfId="67" totalsRowDxfId="66"/>
    <tableColumn id="16" xr3:uid="{C0D81E16-A32E-42D4-A26E-3D5A1B974BC5}" name="Unionized Workers" totalsRowFunction="sum" dataDxfId="65" totalsRowDxfId="64"/>
    <tableColumn id="17" xr3:uid="{A94CCC6B-66A4-4AD2-BB44-D6A53CB5978E}" name="Name of the Unions" dataDxfId="63" totalsRowDxfId="62"/>
    <tableColumn id="19" xr3:uid="{79A5199E-F378-49EA-91DA-5E26727F2124}" name="# Houses provided to workers" totalsRowFunction="sum" dataDxfId="61" totalsRowDxfId="60"/>
    <tableColumn id="20" xr3:uid="{67573DFA-EA8C-422D-B580-C4D0D2B64E96}" name="Workers living on the site" totalsRowFunction="sum" dataDxfId="59" totalsRowDxfId="5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BC0C794-2704-41DF-A9A2-524D688FA875}" name="AuditAgenda" displayName="AuditAgenda" ref="A89:E134" totalsRowShown="0" headerRowDxfId="57" dataDxfId="56">
  <autoFilter ref="A89:E134" xr:uid="{2F3BEF45-CDDD-4792-A692-2C2468994074}"/>
  <tableColumns count="5">
    <tableColumn id="1" xr3:uid="{D1DD5489-DC73-4A31-AAE0-4F790C20F50A}" name="Date" dataDxfId="55"/>
    <tableColumn id="2" xr3:uid="{110905B0-F922-40B6-8A55-B4EBFC4BB66D}" name="Time_x000a_(Start time - End Time)" dataDxfId="54"/>
    <tableColumn id="5" xr3:uid="{936DB682-C4E7-4114-9088-09EA04980FA4}" name="Responsible_x000a_(in charge of execution)" dataDxfId="53"/>
    <tableColumn id="7" xr3:uid="{B775C698-1207-4C45-BC33-2946A08A777B}" name="Activity_x000a_(Describe the details of the auditing activities to be done separated by Chapter, type of verification and responsible)" dataDxfId="52"/>
    <tableColumn id="11" xr3:uid="{9A9AE417-F9B9-4C81-A369-0065C7E4A53D}" name="Remarks" dataDxfId="5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6D8819E-7A97-4660-8BBB-36CE2377B997}" name="Lawsuits" displayName="Lawsuits" ref="A10:F500" totalsRowShown="0" headerRowDxfId="50" dataDxfId="49" tableBorderDxfId="48">
  <autoFilter ref="A10:F500" xr:uid="{5DC69171-0295-4135-AF29-582CEB87B584}"/>
  <tableColumns count="6">
    <tableColumn id="1" xr3:uid="{3C9884A1-67CF-4261-809C-F909294326E0}" name="Location (Forum)" dataDxfId="47"/>
    <tableColumn id="2" xr3:uid="{DA8D108E-C925-4D0A-B3DA-245715D6B1E1}" name="Nº of Lawsuit/Resolution" dataDxfId="46"/>
    <tableColumn id="3" xr3:uid="{5E36F01F-0F0D-4EB4-8A01-F4C10213B56D}" name="Status" dataDxfId="45"/>
    <tableColumn id="4" xr3:uid="{A4C2284F-4FFA-439C-AFBB-D63DA14A7319}" name="Topic of the Lawsuit" dataDxfId="44"/>
    <tableColumn id="5" xr3:uid="{4A447C6A-76CA-44E7-8D37-AC6628A2CBA7}" name="Severity" dataDxfId="43"/>
    <tableColumn id="6" xr3:uid="{EE7FBC0C-8B7F-41B3-A67D-C2E06C614F59}" name="Date of opening" dataDxfId="4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296A732-74B5-4CC3-8033-CD5AF79DE9F9}" name="SampleDisc" displayName="SampleDisc" ref="A38:E348" headerRowDxfId="41" dataDxfId="40" totalsRowDxfId="38" tableBorderDxfId="39">
  <autoFilter ref="A38:E348" xr:uid="{EA28B547-9115-488D-AD29-8F33A8D49097}">
    <filterColumn colId="0" hiddenButton="1"/>
    <filterColumn colId="1" hiddenButton="1"/>
    <filterColumn colId="2" hiddenButton="1"/>
    <filterColumn colId="3" hiddenButton="1"/>
    <filterColumn colId="4" hiddenButton="1"/>
  </autoFilter>
  <tableColumns count="5">
    <tableColumn id="1" xr3:uid="{03E34F12-819F-4671-B7D5-1DCEC48FB33F}" name="Name" totalsRowLabel="Total" dataDxfId="37" totalsRowDxfId="36"/>
    <tableColumn id="2" xr3:uid="{277848A7-6D10-4ED6-8237-A9744E31C67D}" name="Internal ID Number" dataDxfId="35" totalsRowDxfId="34"/>
    <tableColumn id="4" xr3:uid="{9E50AE87-19BA-4D8B-B669-5E5498E820A6}" name="Type" dataDxfId="33" totalsRowDxfId="32"/>
    <tableColumn id="5" xr3:uid="{2323718E-0B3E-4333-9909-2D2E181EC321}" name="Sampling Type" dataDxfId="31" totalsRowDxfId="30"/>
    <tableColumn id="8" xr3:uid="{86D5FFFC-7B78-4F98-80F1-C100FBC5D382}" name="If increase, _x000a_justification" totalsRowFunction="count" dataDxfId="29" totalsRowDxfId="2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4" dT="2021-01-28T18:21:27.89" personId="{72641BAC-FCA6-4555-B34C-C0BAEABF07AF}" id="{15CD8E4B-719A-4A17-AF03-714F1F4E5EEA}">
    <text>Is this the same as Chilli or another crop? If it's the same, then add Other chilli as a variety!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01150-596E-4E57-83AA-7FC9D9F439CE}">
  <sheetPr codeName="Sheet1">
    <tabColor rgb="FF175259"/>
  </sheetPr>
  <dimension ref="A1:M34"/>
  <sheetViews>
    <sheetView showGridLines="0" showWhiteSpace="0" topLeftCell="D1" zoomScaleNormal="100" workbookViewId="0">
      <selection activeCell="F23" sqref="F23:M23"/>
    </sheetView>
  </sheetViews>
  <sheetFormatPr defaultColWidth="10.81640625" defaultRowHeight="14.5" x14ac:dyDescent="0.35"/>
  <cols>
    <col min="6" max="6" width="11.81640625" customWidth="1"/>
    <col min="7" max="7" width="11.7265625" customWidth="1"/>
  </cols>
  <sheetData>
    <row r="1" spans="1:13" ht="44" x14ac:dyDescent="0.35">
      <c r="A1" s="92" t="s">
        <v>0</v>
      </c>
    </row>
    <row r="2" spans="1:13" ht="24.5" x14ac:dyDescent="0.35">
      <c r="A2" s="98" t="s">
        <v>1</v>
      </c>
      <c r="B2" s="1"/>
      <c r="C2" s="1"/>
      <c r="D2" s="1"/>
      <c r="E2" s="1"/>
      <c r="F2" s="1"/>
      <c r="G2" s="1"/>
      <c r="H2" s="1"/>
      <c r="I2" s="1"/>
      <c r="J2" s="1"/>
      <c r="K2" s="1"/>
    </row>
    <row r="3" spans="1:13" ht="18" x14ac:dyDescent="0.35">
      <c r="A3" s="93" t="s">
        <v>2</v>
      </c>
      <c r="B3" s="93">
        <f>L14</f>
        <v>2.1</v>
      </c>
    </row>
    <row r="4" spans="1:13" ht="16" customHeight="1" x14ac:dyDescent="0.35">
      <c r="F4" s="94" t="s">
        <v>3</v>
      </c>
    </row>
    <row r="5" spans="1:13" ht="18" x14ac:dyDescent="0.35">
      <c r="A5" s="93"/>
      <c r="F5" s="420" t="s">
        <v>4</v>
      </c>
      <c r="G5" s="420"/>
      <c r="H5" s="420"/>
      <c r="I5" s="420"/>
      <c r="J5" s="420"/>
      <c r="K5" s="420"/>
      <c r="L5" s="420"/>
      <c r="M5" s="420"/>
    </row>
    <row r="6" spans="1:13" x14ac:dyDescent="0.35">
      <c r="F6" s="420"/>
      <c r="G6" s="420"/>
      <c r="H6" s="420"/>
      <c r="I6" s="420"/>
      <c r="J6" s="420"/>
      <c r="K6" s="420"/>
      <c r="L6" s="420"/>
      <c r="M6" s="420"/>
    </row>
    <row r="7" spans="1:13" x14ac:dyDescent="0.35">
      <c r="F7" s="420"/>
      <c r="G7" s="420"/>
      <c r="H7" s="420"/>
      <c r="I7" s="420"/>
      <c r="J7" s="420"/>
      <c r="K7" s="420"/>
      <c r="L7" s="420"/>
      <c r="M7" s="420"/>
    </row>
    <row r="8" spans="1:13" x14ac:dyDescent="0.35">
      <c r="F8" s="420"/>
      <c r="G8" s="420"/>
      <c r="H8" s="420"/>
      <c r="I8" s="420"/>
      <c r="J8" s="420"/>
      <c r="K8" s="420"/>
      <c r="L8" s="420"/>
      <c r="M8" s="420"/>
    </row>
    <row r="9" spans="1:13" ht="16" customHeight="1" x14ac:dyDescent="0.35">
      <c r="F9" s="94" t="s">
        <v>5</v>
      </c>
    </row>
    <row r="10" spans="1:13" ht="16" customHeight="1" x14ac:dyDescent="0.35">
      <c r="F10" s="421" t="s">
        <v>6</v>
      </c>
      <c r="G10" s="421"/>
      <c r="H10" s="421"/>
      <c r="I10" s="421"/>
      <c r="J10" s="421"/>
      <c r="K10" s="421"/>
      <c r="L10" s="421"/>
      <c r="M10" s="421"/>
    </row>
    <row r="11" spans="1:13" ht="16" customHeight="1" x14ac:dyDescent="0.35">
      <c r="F11" s="421"/>
      <c r="G11" s="421"/>
      <c r="H11" s="421"/>
      <c r="I11" s="421"/>
      <c r="J11" s="421"/>
      <c r="K11" s="421"/>
      <c r="L11" s="421"/>
      <c r="M11" s="421"/>
    </row>
    <row r="12" spans="1:13" ht="16" customHeight="1" x14ac:dyDescent="0.35">
      <c r="F12" s="95"/>
      <c r="G12" s="95"/>
      <c r="H12" s="95"/>
      <c r="I12" s="95"/>
      <c r="J12" s="95"/>
      <c r="K12" s="95"/>
      <c r="L12" s="95"/>
      <c r="M12" s="95"/>
    </row>
    <row r="13" spans="1:13" ht="18.649999999999999" customHeight="1" x14ac:dyDescent="0.35">
      <c r="F13" s="407" t="s">
        <v>7</v>
      </c>
      <c r="G13" s="422"/>
      <c r="H13" s="422"/>
      <c r="I13" s="422"/>
      <c r="J13" s="423" t="s">
        <v>8</v>
      </c>
      <c r="K13" s="423"/>
      <c r="L13" s="423" t="s">
        <v>9</v>
      </c>
      <c r="M13" s="423"/>
    </row>
    <row r="14" spans="1:13" ht="30" customHeight="1" x14ac:dyDescent="0.35">
      <c r="F14" s="419" t="str">
        <f>A2</f>
        <v>Certification Application Form (CAF) - Supply Chain Certification</v>
      </c>
      <c r="G14" s="419"/>
      <c r="H14" s="419"/>
      <c r="I14" s="419"/>
      <c r="J14" s="419" t="s">
        <v>1104</v>
      </c>
      <c r="K14" s="419"/>
      <c r="L14" s="419">
        <v>2.1</v>
      </c>
      <c r="M14" s="419"/>
    </row>
    <row r="15" spans="1:13" s="45" customFormat="1" ht="18.649999999999999" customHeight="1" x14ac:dyDescent="0.35">
      <c r="F15" s="416" t="s">
        <v>10</v>
      </c>
      <c r="G15" s="416"/>
      <c r="H15" s="417" t="s">
        <v>11</v>
      </c>
      <c r="I15" s="417"/>
      <c r="J15" s="407" t="s">
        <v>12</v>
      </c>
      <c r="K15" s="407"/>
      <c r="L15" s="407" t="s">
        <v>13</v>
      </c>
      <c r="M15" s="407"/>
    </row>
    <row r="16" spans="1:13" ht="18.649999999999999" customHeight="1" x14ac:dyDescent="0.35">
      <c r="F16" s="418">
        <v>44354</v>
      </c>
      <c r="G16" s="418"/>
      <c r="H16" s="418">
        <v>45139</v>
      </c>
      <c r="I16" s="418"/>
      <c r="J16" s="418">
        <v>45170</v>
      </c>
      <c r="K16" s="418"/>
      <c r="L16" s="408" t="s">
        <v>14</v>
      </c>
      <c r="M16" s="408"/>
    </row>
    <row r="17" spans="1:13" ht="18.649999999999999" customHeight="1" x14ac:dyDescent="0.35">
      <c r="F17" s="407" t="s">
        <v>15</v>
      </c>
      <c r="G17" s="407"/>
      <c r="H17" s="407"/>
      <c r="I17" s="407"/>
      <c r="J17" s="407" t="s">
        <v>16</v>
      </c>
      <c r="K17" s="407"/>
      <c r="L17" s="407"/>
      <c r="M17" s="407"/>
    </row>
    <row r="18" spans="1:13" ht="26.5" customHeight="1" x14ac:dyDescent="0.35">
      <c r="F18" s="408" t="s">
        <v>17</v>
      </c>
      <c r="G18" s="408"/>
      <c r="H18" s="408"/>
      <c r="I18" s="408"/>
      <c r="J18" s="408" t="s">
        <v>18</v>
      </c>
      <c r="K18" s="408"/>
      <c r="L18" s="408"/>
      <c r="M18" s="408"/>
    </row>
    <row r="19" spans="1:13" ht="18.649999999999999" customHeight="1" x14ac:dyDescent="0.35">
      <c r="F19" s="407" t="s">
        <v>19</v>
      </c>
      <c r="G19" s="407"/>
      <c r="H19" s="407"/>
      <c r="I19" s="407"/>
      <c r="J19" s="407"/>
      <c r="K19" s="407"/>
      <c r="L19" s="407"/>
      <c r="M19" s="407"/>
    </row>
    <row r="20" spans="1:13" ht="18.649999999999999" customHeight="1" x14ac:dyDescent="0.35">
      <c r="F20" s="410" t="s">
        <v>1105</v>
      </c>
      <c r="G20" s="411"/>
      <c r="H20" s="411"/>
      <c r="I20" s="411"/>
      <c r="J20" s="411"/>
      <c r="K20" s="411"/>
      <c r="L20" s="411"/>
      <c r="M20" s="412"/>
    </row>
    <row r="21" spans="1:13" ht="18.649999999999999" customHeight="1" x14ac:dyDescent="0.35">
      <c r="F21" s="413"/>
      <c r="G21" s="414"/>
      <c r="H21" s="414"/>
      <c r="I21" s="414"/>
      <c r="J21" s="414"/>
      <c r="K21" s="414"/>
      <c r="L21" s="414"/>
      <c r="M21" s="415"/>
    </row>
    <row r="22" spans="1:13" ht="18.649999999999999" customHeight="1" x14ac:dyDescent="0.35">
      <c r="F22" s="407" t="s">
        <v>20</v>
      </c>
      <c r="G22" s="407"/>
      <c r="H22" s="407"/>
      <c r="I22" s="407"/>
      <c r="J22" s="407"/>
      <c r="K22" s="407"/>
      <c r="L22" s="407"/>
      <c r="M22" s="407"/>
    </row>
    <row r="23" spans="1:13" ht="18.649999999999999" customHeight="1" x14ac:dyDescent="0.35">
      <c r="F23" s="408" t="s">
        <v>21</v>
      </c>
      <c r="G23" s="408"/>
      <c r="H23" s="408"/>
      <c r="I23" s="408"/>
      <c r="J23" s="408"/>
      <c r="K23" s="408"/>
      <c r="L23" s="408"/>
      <c r="M23" s="408"/>
    </row>
    <row r="24" spans="1:13" ht="18.649999999999999" customHeight="1" x14ac:dyDescent="0.35">
      <c r="F24" s="407" t="s">
        <v>22</v>
      </c>
      <c r="G24" s="407"/>
      <c r="H24" s="407"/>
      <c r="I24" s="407"/>
      <c r="J24" s="407"/>
      <c r="K24" s="407"/>
      <c r="L24" s="407"/>
      <c r="M24" s="407"/>
    </row>
    <row r="25" spans="1:13" ht="18.649999999999999" customHeight="1" x14ac:dyDescent="0.35">
      <c r="F25" s="408" t="s">
        <v>23</v>
      </c>
      <c r="G25" s="408"/>
      <c r="H25" s="408"/>
      <c r="I25" s="408"/>
      <c r="J25" s="408"/>
      <c r="K25" s="408"/>
      <c r="L25" s="408"/>
      <c r="M25" s="408"/>
    </row>
    <row r="26" spans="1:13" ht="18.649999999999999" customHeight="1" x14ac:dyDescent="0.35">
      <c r="F26" s="407" t="s">
        <v>24</v>
      </c>
      <c r="G26" s="407"/>
      <c r="H26" s="407"/>
      <c r="I26" s="407"/>
      <c r="J26" s="407"/>
      <c r="K26" s="407"/>
      <c r="L26" s="407"/>
      <c r="M26" s="407"/>
    </row>
    <row r="27" spans="1:13" ht="18.649999999999999" customHeight="1" x14ac:dyDescent="0.35">
      <c r="F27" s="408" t="s">
        <v>25</v>
      </c>
      <c r="G27" s="408"/>
      <c r="H27" s="408"/>
      <c r="I27" s="408"/>
      <c r="J27" s="408"/>
      <c r="K27" s="408"/>
      <c r="L27" s="408"/>
      <c r="M27" s="408"/>
    </row>
    <row r="28" spans="1:13" ht="18.649999999999999" customHeight="1" x14ac:dyDescent="0.35">
      <c r="F28" s="407" t="s">
        <v>26</v>
      </c>
      <c r="G28" s="407"/>
      <c r="H28" s="407"/>
      <c r="I28" s="407"/>
      <c r="J28" s="407" t="s">
        <v>27</v>
      </c>
      <c r="K28" s="407"/>
      <c r="L28" s="407"/>
      <c r="M28" s="407"/>
    </row>
    <row r="29" spans="1:13" ht="18.75" customHeight="1" x14ac:dyDescent="0.35">
      <c r="A29" s="96" t="s">
        <v>28</v>
      </c>
      <c r="F29" s="408" t="s">
        <v>29</v>
      </c>
      <c r="G29" s="408"/>
      <c r="H29" s="408"/>
      <c r="I29" s="408"/>
      <c r="J29" s="408" t="s">
        <v>30</v>
      </c>
      <c r="K29" s="408"/>
      <c r="L29" s="408"/>
      <c r="M29" s="408"/>
    </row>
    <row r="30" spans="1:13" ht="21" customHeight="1" x14ac:dyDescent="0.35">
      <c r="F30" s="408"/>
      <c r="G30" s="408"/>
      <c r="H30" s="408"/>
      <c r="I30" s="408"/>
      <c r="J30" s="408"/>
      <c r="K30" s="408"/>
      <c r="L30" s="408"/>
      <c r="M30" s="408"/>
    </row>
    <row r="31" spans="1:13" x14ac:dyDescent="0.35">
      <c r="A31" s="110" t="str">
        <f>J14</f>
        <v>SA-F-GA-5-V2.1</v>
      </c>
    </row>
    <row r="32" spans="1:13" ht="14.5" customHeight="1" x14ac:dyDescent="0.35">
      <c r="F32" s="409" t="s">
        <v>31</v>
      </c>
      <c r="G32" s="409"/>
      <c r="H32" s="409"/>
      <c r="I32" s="409"/>
      <c r="J32" s="409"/>
      <c r="K32" s="409"/>
      <c r="L32" s="409"/>
      <c r="M32" s="409"/>
    </row>
    <row r="33" spans="6:13" x14ac:dyDescent="0.35">
      <c r="F33" s="409"/>
      <c r="G33" s="409"/>
      <c r="H33" s="409"/>
      <c r="I33" s="409"/>
      <c r="J33" s="409"/>
      <c r="K33" s="409"/>
      <c r="L33" s="409"/>
      <c r="M33" s="409"/>
    </row>
    <row r="34" spans="6:13" x14ac:dyDescent="0.35">
      <c r="F34" s="11"/>
    </row>
  </sheetData>
  <sheetProtection algorithmName="SHA-512" hashValue="mN/9obDAEnFInu3cEYWDxpWTH89tN//kwb/LJNLIV88qoF2LPHrP98CV6C4m88hKoiAFPW7RXl0S8Q0fWRhiKw==" saltValue="NpOfnIhHkNBn6dIQBk7MsQ==" spinCount="100000" sheet="1" objects="1" scenarios="1"/>
  <mergeCells count="33">
    <mergeCell ref="F14:I14"/>
    <mergeCell ref="J14:K14"/>
    <mergeCell ref="L14:M14"/>
    <mergeCell ref="F5:M8"/>
    <mergeCell ref="F10:M11"/>
    <mergeCell ref="F13:I13"/>
    <mergeCell ref="J13:K13"/>
    <mergeCell ref="L13:M13"/>
    <mergeCell ref="F15:G15"/>
    <mergeCell ref="H15:I15"/>
    <mergeCell ref="J15:K15"/>
    <mergeCell ref="L15:M15"/>
    <mergeCell ref="F16:G16"/>
    <mergeCell ref="H16:I16"/>
    <mergeCell ref="J16:K16"/>
    <mergeCell ref="L16:M16"/>
    <mergeCell ref="F27:M27"/>
    <mergeCell ref="F17:I17"/>
    <mergeCell ref="J17:M17"/>
    <mergeCell ref="F18:I18"/>
    <mergeCell ref="J18:M18"/>
    <mergeCell ref="F19:M19"/>
    <mergeCell ref="F20:M21"/>
    <mergeCell ref="F22:M22"/>
    <mergeCell ref="F23:M23"/>
    <mergeCell ref="F24:M24"/>
    <mergeCell ref="F25:M25"/>
    <mergeCell ref="F26:M26"/>
    <mergeCell ref="F28:I28"/>
    <mergeCell ref="J28:M28"/>
    <mergeCell ref="F29:I30"/>
    <mergeCell ref="J29:M30"/>
    <mergeCell ref="F32:M33"/>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E4FD-29F6-40D0-AF69-9611E8B5ECEC}">
  <sheetPr codeName="Sheet10">
    <tabColor rgb="FFDEDBC4"/>
  </sheetPr>
  <dimension ref="A1:G368"/>
  <sheetViews>
    <sheetView workbookViewId="0"/>
  </sheetViews>
  <sheetFormatPr defaultColWidth="9.1796875" defaultRowHeight="14.5" x14ac:dyDescent="0.35"/>
  <cols>
    <col min="1" max="3" width="23.7265625" style="1" customWidth="1"/>
    <col min="4" max="4" width="3.54296875" style="1" customWidth="1"/>
    <col min="5" max="5" width="13.81640625" style="1" customWidth="1"/>
    <col min="6" max="16384" width="9.1796875" style="1"/>
  </cols>
  <sheetData>
    <row r="1" spans="1:7" x14ac:dyDescent="0.35">
      <c r="A1" s="133" t="str">
        <f>'Hidden Lists'!A1</f>
        <v>Note for translator: This tab should be translated, otherwise the dropdown menus will not work</v>
      </c>
    </row>
    <row r="2" spans="1:7" x14ac:dyDescent="0.35">
      <c r="A2" s="134" t="s">
        <v>652</v>
      </c>
      <c r="B2" s="134" t="s">
        <v>76</v>
      </c>
      <c r="C2" s="134" t="s">
        <v>653</v>
      </c>
      <c r="E2" s="134" t="s">
        <v>654</v>
      </c>
      <c r="G2" s="135" t="s">
        <v>655</v>
      </c>
    </row>
    <row r="3" spans="1:7" x14ac:dyDescent="0.35">
      <c r="A3" s="136" t="s">
        <v>656</v>
      </c>
      <c r="B3" s="137" t="s">
        <v>657</v>
      </c>
      <c r="C3" s="136" t="s">
        <v>657</v>
      </c>
      <c r="E3" s="138" t="s">
        <v>657</v>
      </c>
      <c r="G3" s="1" t="s">
        <v>658</v>
      </c>
    </row>
    <row r="4" spans="1:7" x14ac:dyDescent="0.35">
      <c r="A4" s="136" t="s">
        <v>656</v>
      </c>
      <c r="B4" s="137" t="s">
        <v>659</v>
      </c>
      <c r="C4" s="136" t="s">
        <v>660</v>
      </c>
      <c r="E4" s="138" t="s">
        <v>659</v>
      </c>
      <c r="G4" s="1" t="s">
        <v>661</v>
      </c>
    </row>
    <row r="5" spans="1:7" x14ac:dyDescent="0.35">
      <c r="A5" s="136" t="s">
        <v>656</v>
      </c>
      <c r="B5" s="137" t="s">
        <v>659</v>
      </c>
      <c r="C5" s="136" t="s">
        <v>662</v>
      </c>
      <c r="E5" s="138" t="s">
        <v>663</v>
      </c>
      <c r="G5" s="1" t="s">
        <v>664</v>
      </c>
    </row>
    <row r="6" spans="1:7" x14ac:dyDescent="0.35">
      <c r="A6" s="136" t="s">
        <v>656</v>
      </c>
      <c r="B6" s="137" t="s">
        <v>663</v>
      </c>
      <c r="C6" s="136" t="s">
        <v>665</v>
      </c>
      <c r="E6" s="138" t="s">
        <v>666</v>
      </c>
      <c r="G6" s="1" t="s">
        <v>667</v>
      </c>
    </row>
    <row r="7" spans="1:7" x14ac:dyDescent="0.35">
      <c r="A7" s="136" t="s">
        <v>656</v>
      </c>
      <c r="B7" s="137" t="s">
        <v>663</v>
      </c>
      <c r="C7" s="136" t="s">
        <v>668</v>
      </c>
      <c r="E7" s="139" t="s">
        <v>669</v>
      </c>
      <c r="G7" s="1" t="s">
        <v>670</v>
      </c>
    </row>
    <row r="8" spans="1:7" x14ac:dyDescent="0.35">
      <c r="A8" s="136" t="s">
        <v>656</v>
      </c>
      <c r="B8" s="137" t="s">
        <v>663</v>
      </c>
      <c r="C8" s="136" t="s">
        <v>671</v>
      </c>
      <c r="E8" s="138" t="s">
        <v>672</v>
      </c>
    </row>
    <row r="9" spans="1:7" x14ac:dyDescent="0.35">
      <c r="A9" s="136" t="s">
        <v>656</v>
      </c>
      <c r="B9" s="137" t="s">
        <v>663</v>
      </c>
      <c r="C9" s="136" t="s">
        <v>673</v>
      </c>
      <c r="E9" s="138" t="s">
        <v>674</v>
      </c>
    </row>
    <row r="10" spans="1:7" x14ac:dyDescent="0.35">
      <c r="A10" s="136" t="s">
        <v>656</v>
      </c>
      <c r="B10" s="137" t="s">
        <v>663</v>
      </c>
      <c r="C10" s="136" t="s">
        <v>675</v>
      </c>
      <c r="E10" s="138" t="s">
        <v>676</v>
      </c>
    </row>
    <row r="11" spans="1:7" x14ac:dyDescent="0.35">
      <c r="A11" s="136" t="s">
        <v>656</v>
      </c>
      <c r="B11" s="137" t="s">
        <v>663</v>
      </c>
      <c r="C11" s="136" t="s">
        <v>677</v>
      </c>
    </row>
    <row r="12" spans="1:7" x14ac:dyDescent="0.35">
      <c r="A12" s="136" t="s">
        <v>656</v>
      </c>
      <c r="B12" s="137" t="s">
        <v>663</v>
      </c>
      <c r="C12" s="136" t="s">
        <v>678</v>
      </c>
    </row>
    <row r="13" spans="1:7" x14ac:dyDescent="0.35">
      <c r="A13" s="136" t="s">
        <v>656</v>
      </c>
      <c r="B13" s="137" t="s">
        <v>663</v>
      </c>
      <c r="C13" s="136" t="s">
        <v>679</v>
      </c>
    </row>
    <row r="14" spans="1:7" x14ac:dyDescent="0.35">
      <c r="A14" s="136" t="s">
        <v>656</v>
      </c>
      <c r="B14" s="137" t="s">
        <v>666</v>
      </c>
      <c r="C14" s="140" t="s">
        <v>680</v>
      </c>
    </row>
    <row r="15" spans="1:7" x14ac:dyDescent="0.35">
      <c r="A15" s="136" t="s">
        <v>681</v>
      </c>
      <c r="B15" s="137" t="s">
        <v>666</v>
      </c>
      <c r="C15" s="136" t="s">
        <v>682</v>
      </c>
    </row>
    <row r="16" spans="1:7" x14ac:dyDescent="0.35">
      <c r="A16" s="136" t="s">
        <v>656</v>
      </c>
      <c r="B16" s="137" t="s">
        <v>666</v>
      </c>
      <c r="C16" s="140" t="s">
        <v>683</v>
      </c>
    </row>
    <row r="17" spans="1:3" x14ac:dyDescent="0.35">
      <c r="A17" s="136" t="s">
        <v>681</v>
      </c>
      <c r="B17" s="137" t="s">
        <v>666</v>
      </c>
      <c r="C17" s="136" t="s">
        <v>684</v>
      </c>
    </row>
    <row r="18" spans="1:3" x14ac:dyDescent="0.35">
      <c r="A18" s="136" t="s">
        <v>681</v>
      </c>
      <c r="B18" s="137" t="s">
        <v>666</v>
      </c>
      <c r="C18" s="136" t="s">
        <v>685</v>
      </c>
    </row>
    <row r="19" spans="1:3" x14ac:dyDescent="0.35">
      <c r="A19" s="136" t="s">
        <v>656</v>
      </c>
      <c r="B19" s="137" t="s">
        <v>666</v>
      </c>
      <c r="C19" s="136" t="s">
        <v>686</v>
      </c>
    </row>
    <row r="20" spans="1:3" x14ac:dyDescent="0.35">
      <c r="A20" s="136" t="s">
        <v>681</v>
      </c>
      <c r="B20" s="137" t="s">
        <v>666</v>
      </c>
      <c r="C20" s="136" t="s">
        <v>687</v>
      </c>
    </row>
    <row r="21" spans="1:3" x14ac:dyDescent="0.35">
      <c r="A21" s="136" t="s">
        <v>656</v>
      </c>
      <c r="B21" s="137" t="s">
        <v>666</v>
      </c>
      <c r="C21" s="141" t="s">
        <v>688</v>
      </c>
    </row>
    <row r="22" spans="1:3" x14ac:dyDescent="0.35">
      <c r="A22" s="142" t="s">
        <v>656</v>
      </c>
      <c r="B22" s="137" t="s">
        <v>666</v>
      </c>
      <c r="C22" s="136" t="s">
        <v>689</v>
      </c>
    </row>
    <row r="23" spans="1:3" x14ac:dyDescent="0.35">
      <c r="A23" s="142" t="s">
        <v>656</v>
      </c>
      <c r="B23" s="137" t="s">
        <v>666</v>
      </c>
      <c r="C23" s="140" t="s">
        <v>690</v>
      </c>
    </row>
    <row r="24" spans="1:3" x14ac:dyDescent="0.35">
      <c r="A24" s="136" t="s">
        <v>656</v>
      </c>
      <c r="B24" s="137" t="s">
        <v>666</v>
      </c>
      <c r="C24" s="136" t="s">
        <v>691</v>
      </c>
    </row>
    <row r="25" spans="1:3" x14ac:dyDescent="0.35">
      <c r="A25" s="136" t="s">
        <v>656</v>
      </c>
      <c r="B25" s="137" t="s">
        <v>666</v>
      </c>
      <c r="C25" s="136" t="s">
        <v>692</v>
      </c>
    </row>
    <row r="26" spans="1:3" x14ac:dyDescent="0.35">
      <c r="A26" s="140" t="s">
        <v>656</v>
      </c>
      <c r="B26" s="137" t="s">
        <v>666</v>
      </c>
      <c r="C26" s="141" t="s">
        <v>693</v>
      </c>
    </row>
    <row r="27" spans="1:3" x14ac:dyDescent="0.35">
      <c r="A27" s="140" t="s">
        <v>656</v>
      </c>
      <c r="B27" s="137" t="s">
        <v>666</v>
      </c>
      <c r="C27" s="136" t="s">
        <v>694</v>
      </c>
    </row>
    <row r="28" spans="1:3" x14ac:dyDescent="0.35">
      <c r="A28" s="140" t="s">
        <v>681</v>
      </c>
      <c r="B28" s="137" t="s">
        <v>666</v>
      </c>
      <c r="C28" s="136" t="s">
        <v>695</v>
      </c>
    </row>
    <row r="29" spans="1:3" x14ac:dyDescent="0.35">
      <c r="A29" s="136" t="s">
        <v>656</v>
      </c>
      <c r="B29" s="137" t="s">
        <v>666</v>
      </c>
      <c r="C29" s="136" t="s">
        <v>696</v>
      </c>
    </row>
    <row r="30" spans="1:3" x14ac:dyDescent="0.35">
      <c r="A30" s="136" t="s">
        <v>681</v>
      </c>
      <c r="B30" s="137" t="s">
        <v>666</v>
      </c>
      <c r="C30" s="136" t="s">
        <v>697</v>
      </c>
    </row>
    <row r="31" spans="1:3" x14ac:dyDescent="0.35">
      <c r="A31" s="136" t="s">
        <v>656</v>
      </c>
      <c r="B31" s="137" t="s">
        <v>666</v>
      </c>
      <c r="C31" s="136" t="s">
        <v>698</v>
      </c>
    </row>
    <row r="32" spans="1:3" x14ac:dyDescent="0.35">
      <c r="A32" s="136" t="s">
        <v>681</v>
      </c>
      <c r="B32" s="137" t="s">
        <v>666</v>
      </c>
      <c r="C32" s="136" t="s">
        <v>699</v>
      </c>
    </row>
    <row r="33" spans="1:3" x14ac:dyDescent="0.35">
      <c r="A33" s="136" t="s">
        <v>656</v>
      </c>
      <c r="B33" s="137" t="s">
        <v>666</v>
      </c>
      <c r="C33" s="136" t="s">
        <v>700</v>
      </c>
    </row>
    <row r="34" spans="1:3" x14ac:dyDescent="0.35">
      <c r="A34" s="136" t="s">
        <v>681</v>
      </c>
      <c r="B34" s="137" t="s">
        <v>666</v>
      </c>
      <c r="C34" s="136" t="s">
        <v>701</v>
      </c>
    </row>
    <row r="35" spans="1:3" x14ac:dyDescent="0.35">
      <c r="A35" s="136" t="s">
        <v>656</v>
      </c>
      <c r="B35" s="137" t="s">
        <v>666</v>
      </c>
      <c r="C35" s="136" t="s">
        <v>702</v>
      </c>
    </row>
    <row r="36" spans="1:3" x14ac:dyDescent="0.35">
      <c r="A36" s="136" t="s">
        <v>656</v>
      </c>
      <c r="B36" s="137" t="s">
        <v>666</v>
      </c>
      <c r="C36" s="136" t="s">
        <v>703</v>
      </c>
    </row>
    <row r="37" spans="1:3" x14ac:dyDescent="0.35">
      <c r="A37" s="136" t="s">
        <v>656</v>
      </c>
      <c r="B37" s="137" t="s">
        <v>666</v>
      </c>
      <c r="C37" s="136" t="s">
        <v>704</v>
      </c>
    </row>
    <row r="38" spans="1:3" x14ac:dyDescent="0.35">
      <c r="A38" s="136" t="s">
        <v>656</v>
      </c>
      <c r="B38" s="137" t="s">
        <v>666</v>
      </c>
      <c r="C38" s="136" t="s">
        <v>705</v>
      </c>
    </row>
    <row r="39" spans="1:3" x14ac:dyDescent="0.35">
      <c r="A39" s="136" t="s">
        <v>656</v>
      </c>
      <c r="B39" s="137" t="s">
        <v>666</v>
      </c>
      <c r="C39" s="136" t="s">
        <v>706</v>
      </c>
    </row>
    <row r="40" spans="1:3" x14ac:dyDescent="0.35">
      <c r="A40" s="136" t="s">
        <v>656</v>
      </c>
      <c r="B40" s="137" t="s">
        <v>666</v>
      </c>
      <c r="C40" s="136" t="s">
        <v>707</v>
      </c>
    </row>
    <row r="41" spans="1:3" x14ac:dyDescent="0.35">
      <c r="A41" s="136" t="s">
        <v>656</v>
      </c>
      <c r="B41" s="137" t="s">
        <v>666</v>
      </c>
      <c r="C41" s="136" t="s">
        <v>708</v>
      </c>
    </row>
    <row r="42" spans="1:3" x14ac:dyDescent="0.35">
      <c r="A42" s="136" t="s">
        <v>681</v>
      </c>
      <c r="B42" s="137" t="s">
        <v>666</v>
      </c>
      <c r="C42" s="136" t="s">
        <v>709</v>
      </c>
    </row>
    <row r="43" spans="1:3" x14ac:dyDescent="0.35">
      <c r="A43" s="136" t="s">
        <v>656</v>
      </c>
      <c r="B43" s="137" t="s">
        <v>666</v>
      </c>
      <c r="C43" s="136" t="s">
        <v>710</v>
      </c>
    </row>
    <row r="44" spans="1:3" x14ac:dyDescent="0.35">
      <c r="A44" s="136" t="s">
        <v>681</v>
      </c>
      <c r="B44" s="137" t="s">
        <v>666</v>
      </c>
      <c r="C44" s="136" t="s">
        <v>711</v>
      </c>
    </row>
    <row r="45" spans="1:3" x14ac:dyDescent="0.35">
      <c r="A45" s="136" t="s">
        <v>656</v>
      </c>
      <c r="B45" s="137" t="s">
        <v>666</v>
      </c>
      <c r="C45" s="136" t="s">
        <v>712</v>
      </c>
    </row>
    <row r="46" spans="1:3" x14ac:dyDescent="0.35">
      <c r="A46" s="136" t="s">
        <v>681</v>
      </c>
      <c r="B46" s="137" t="s">
        <v>666</v>
      </c>
      <c r="C46" s="136" t="s">
        <v>713</v>
      </c>
    </row>
    <row r="47" spans="1:3" x14ac:dyDescent="0.35">
      <c r="A47" s="136" t="s">
        <v>656</v>
      </c>
      <c r="B47" s="137" t="s">
        <v>666</v>
      </c>
      <c r="C47" s="136" t="s">
        <v>714</v>
      </c>
    </row>
    <row r="48" spans="1:3" x14ac:dyDescent="0.35">
      <c r="A48" s="136" t="s">
        <v>656</v>
      </c>
      <c r="B48" s="137" t="s">
        <v>666</v>
      </c>
      <c r="C48" s="141" t="s">
        <v>715</v>
      </c>
    </row>
    <row r="49" spans="1:3" x14ac:dyDescent="0.35">
      <c r="A49" s="136" t="s">
        <v>681</v>
      </c>
      <c r="B49" s="137" t="s">
        <v>666</v>
      </c>
      <c r="C49" s="141" t="s">
        <v>716</v>
      </c>
    </row>
    <row r="50" spans="1:3" x14ac:dyDescent="0.35">
      <c r="A50" s="136" t="s">
        <v>656</v>
      </c>
      <c r="B50" s="137" t="s">
        <v>666</v>
      </c>
      <c r="C50" s="141" t="s">
        <v>717</v>
      </c>
    </row>
    <row r="51" spans="1:3" x14ac:dyDescent="0.35">
      <c r="A51" s="136" t="s">
        <v>681</v>
      </c>
      <c r="B51" s="137" t="s">
        <v>666</v>
      </c>
      <c r="C51" s="141" t="s">
        <v>718</v>
      </c>
    </row>
    <row r="52" spans="1:3" x14ac:dyDescent="0.35">
      <c r="A52" s="136" t="s">
        <v>681</v>
      </c>
      <c r="B52" s="137" t="s">
        <v>666</v>
      </c>
      <c r="C52" s="141" t="s">
        <v>719</v>
      </c>
    </row>
    <row r="53" spans="1:3" x14ac:dyDescent="0.35">
      <c r="A53" s="136" t="s">
        <v>656</v>
      </c>
      <c r="B53" s="137" t="s">
        <v>666</v>
      </c>
      <c r="C53" s="141" t="s">
        <v>720</v>
      </c>
    </row>
    <row r="54" spans="1:3" x14ac:dyDescent="0.35">
      <c r="A54" s="136" t="s">
        <v>656</v>
      </c>
      <c r="B54" s="137" t="s">
        <v>666</v>
      </c>
      <c r="C54" s="141" t="s">
        <v>721</v>
      </c>
    </row>
    <row r="55" spans="1:3" x14ac:dyDescent="0.35">
      <c r="A55" s="136" t="s">
        <v>681</v>
      </c>
      <c r="B55" s="137" t="s">
        <v>666</v>
      </c>
      <c r="C55" s="141" t="s">
        <v>722</v>
      </c>
    </row>
    <row r="56" spans="1:3" x14ac:dyDescent="0.35">
      <c r="A56" s="140" t="s">
        <v>681</v>
      </c>
      <c r="B56" s="137" t="s">
        <v>666</v>
      </c>
      <c r="C56" s="141" t="s">
        <v>723</v>
      </c>
    </row>
    <row r="57" spans="1:3" x14ac:dyDescent="0.35">
      <c r="A57" s="136" t="s">
        <v>656</v>
      </c>
      <c r="B57" s="137" t="s">
        <v>666</v>
      </c>
      <c r="C57" s="141" t="s">
        <v>724</v>
      </c>
    </row>
    <row r="58" spans="1:3" x14ac:dyDescent="0.35">
      <c r="A58" s="136" t="s">
        <v>656</v>
      </c>
      <c r="B58" s="137" t="s">
        <v>666</v>
      </c>
      <c r="C58" s="141" t="s">
        <v>725</v>
      </c>
    </row>
    <row r="59" spans="1:3" x14ac:dyDescent="0.35">
      <c r="A59" s="136" t="s">
        <v>656</v>
      </c>
      <c r="B59" s="137" t="s">
        <v>666</v>
      </c>
      <c r="C59" s="141" t="s">
        <v>726</v>
      </c>
    </row>
    <row r="60" spans="1:3" x14ac:dyDescent="0.35">
      <c r="A60" s="136" t="s">
        <v>656</v>
      </c>
      <c r="B60" s="137" t="s">
        <v>666</v>
      </c>
      <c r="C60" s="141" t="s">
        <v>727</v>
      </c>
    </row>
    <row r="61" spans="1:3" x14ac:dyDescent="0.35">
      <c r="A61" s="136" t="s">
        <v>656</v>
      </c>
      <c r="B61" s="137" t="s">
        <v>666</v>
      </c>
      <c r="C61" s="141" t="s">
        <v>728</v>
      </c>
    </row>
    <row r="62" spans="1:3" x14ac:dyDescent="0.35">
      <c r="A62" s="136" t="s">
        <v>681</v>
      </c>
      <c r="B62" s="137" t="s">
        <v>666</v>
      </c>
      <c r="C62" s="136" t="s">
        <v>729</v>
      </c>
    </row>
    <row r="63" spans="1:3" x14ac:dyDescent="0.35">
      <c r="A63" s="136" t="s">
        <v>656</v>
      </c>
      <c r="B63" s="137" t="s">
        <v>666</v>
      </c>
      <c r="C63" s="136" t="s">
        <v>730</v>
      </c>
    </row>
    <row r="64" spans="1:3" x14ac:dyDescent="0.35">
      <c r="A64" s="136" t="s">
        <v>656</v>
      </c>
      <c r="B64" s="137" t="s">
        <v>666</v>
      </c>
      <c r="C64" s="136" t="s">
        <v>731</v>
      </c>
    </row>
    <row r="65" spans="1:3" x14ac:dyDescent="0.35">
      <c r="A65" s="136" t="s">
        <v>656</v>
      </c>
      <c r="B65" s="137" t="s">
        <v>666</v>
      </c>
      <c r="C65" s="136" t="s">
        <v>732</v>
      </c>
    </row>
    <row r="66" spans="1:3" x14ac:dyDescent="0.35">
      <c r="A66" s="136" t="s">
        <v>656</v>
      </c>
      <c r="B66" s="137" t="s">
        <v>666</v>
      </c>
      <c r="C66" s="136" t="s">
        <v>733</v>
      </c>
    </row>
    <row r="67" spans="1:3" x14ac:dyDescent="0.35">
      <c r="A67" s="136" t="s">
        <v>681</v>
      </c>
      <c r="B67" s="137" t="s">
        <v>666</v>
      </c>
      <c r="C67" s="136" t="s">
        <v>734</v>
      </c>
    </row>
    <row r="68" spans="1:3" x14ac:dyDescent="0.35">
      <c r="A68" s="136" t="s">
        <v>656</v>
      </c>
      <c r="B68" s="137" t="s">
        <v>666</v>
      </c>
      <c r="C68" s="136" t="s">
        <v>735</v>
      </c>
    </row>
    <row r="69" spans="1:3" x14ac:dyDescent="0.35">
      <c r="A69" s="136" t="s">
        <v>681</v>
      </c>
      <c r="B69" s="137" t="s">
        <v>666</v>
      </c>
      <c r="C69" s="136" t="s">
        <v>736</v>
      </c>
    </row>
    <row r="70" spans="1:3" x14ac:dyDescent="0.35">
      <c r="A70" s="136" t="s">
        <v>681</v>
      </c>
      <c r="B70" s="137" t="s">
        <v>666</v>
      </c>
      <c r="C70" s="136" t="s">
        <v>737</v>
      </c>
    </row>
    <row r="71" spans="1:3" x14ac:dyDescent="0.35">
      <c r="A71" s="136" t="s">
        <v>656</v>
      </c>
      <c r="B71" s="137" t="s">
        <v>666</v>
      </c>
      <c r="C71" s="136" t="s">
        <v>738</v>
      </c>
    </row>
    <row r="72" spans="1:3" x14ac:dyDescent="0.35">
      <c r="A72" s="136" t="s">
        <v>681</v>
      </c>
      <c r="B72" s="137" t="s">
        <v>666</v>
      </c>
      <c r="C72" s="136" t="s">
        <v>739</v>
      </c>
    </row>
    <row r="73" spans="1:3" x14ac:dyDescent="0.35">
      <c r="A73" s="136" t="s">
        <v>656</v>
      </c>
      <c r="B73" s="137" t="s">
        <v>666</v>
      </c>
      <c r="C73" s="136" t="s">
        <v>740</v>
      </c>
    </row>
    <row r="74" spans="1:3" x14ac:dyDescent="0.35">
      <c r="A74" s="136" t="s">
        <v>681</v>
      </c>
      <c r="B74" s="137" t="s">
        <v>666</v>
      </c>
      <c r="C74" s="136" t="s">
        <v>741</v>
      </c>
    </row>
    <row r="75" spans="1:3" x14ac:dyDescent="0.35">
      <c r="A75" s="136" t="s">
        <v>656</v>
      </c>
      <c r="B75" s="137" t="s">
        <v>666</v>
      </c>
      <c r="C75" s="136" t="s">
        <v>742</v>
      </c>
    </row>
    <row r="76" spans="1:3" x14ac:dyDescent="0.35">
      <c r="A76" s="136" t="s">
        <v>681</v>
      </c>
      <c r="B76" s="137" t="s">
        <v>666</v>
      </c>
      <c r="C76" s="136" t="s">
        <v>743</v>
      </c>
    </row>
    <row r="77" spans="1:3" x14ac:dyDescent="0.35">
      <c r="A77" s="136" t="s">
        <v>681</v>
      </c>
      <c r="B77" s="137" t="s">
        <v>666</v>
      </c>
      <c r="C77" s="136" t="s">
        <v>744</v>
      </c>
    </row>
    <row r="78" spans="1:3" x14ac:dyDescent="0.35">
      <c r="A78" s="136" t="s">
        <v>656</v>
      </c>
      <c r="B78" s="137" t="s">
        <v>666</v>
      </c>
      <c r="C78" s="136" t="s">
        <v>745</v>
      </c>
    </row>
    <row r="79" spans="1:3" x14ac:dyDescent="0.35">
      <c r="A79" s="136" t="s">
        <v>681</v>
      </c>
      <c r="B79" s="137" t="s">
        <v>666</v>
      </c>
      <c r="C79" s="136" t="s">
        <v>746</v>
      </c>
    </row>
    <row r="80" spans="1:3" x14ac:dyDescent="0.35">
      <c r="A80" s="136" t="s">
        <v>656</v>
      </c>
      <c r="B80" s="137" t="s">
        <v>666</v>
      </c>
      <c r="C80" s="136" t="s">
        <v>747</v>
      </c>
    </row>
    <row r="81" spans="1:3" x14ac:dyDescent="0.35">
      <c r="A81" s="136" t="s">
        <v>681</v>
      </c>
      <c r="B81" s="137" t="s">
        <v>666</v>
      </c>
      <c r="C81" s="136" t="s">
        <v>748</v>
      </c>
    </row>
    <row r="82" spans="1:3" x14ac:dyDescent="0.35">
      <c r="A82" s="136" t="s">
        <v>656</v>
      </c>
      <c r="B82" s="137" t="s">
        <v>666</v>
      </c>
      <c r="C82" s="136" t="s">
        <v>749</v>
      </c>
    </row>
    <row r="83" spans="1:3" x14ac:dyDescent="0.35">
      <c r="A83" s="136" t="s">
        <v>681</v>
      </c>
      <c r="B83" s="137" t="s">
        <v>666</v>
      </c>
      <c r="C83" s="136" t="s">
        <v>750</v>
      </c>
    </row>
    <row r="84" spans="1:3" x14ac:dyDescent="0.35">
      <c r="A84" s="142" t="s">
        <v>656</v>
      </c>
      <c r="B84" s="137" t="s">
        <v>666</v>
      </c>
      <c r="C84" s="136" t="s">
        <v>751</v>
      </c>
    </row>
    <row r="85" spans="1:3" x14ac:dyDescent="0.35">
      <c r="A85" s="142" t="s">
        <v>656</v>
      </c>
      <c r="B85" s="137" t="s">
        <v>666</v>
      </c>
      <c r="C85" s="136" t="s">
        <v>751</v>
      </c>
    </row>
    <row r="86" spans="1:3" x14ac:dyDescent="0.35">
      <c r="A86" s="142" t="s">
        <v>656</v>
      </c>
      <c r="B86" s="137" t="s">
        <v>666</v>
      </c>
      <c r="C86" s="136" t="s">
        <v>751</v>
      </c>
    </row>
    <row r="87" spans="1:3" x14ac:dyDescent="0.35">
      <c r="A87" s="136" t="s">
        <v>681</v>
      </c>
      <c r="B87" s="137" t="s">
        <v>666</v>
      </c>
      <c r="C87" s="136" t="s">
        <v>752</v>
      </c>
    </row>
    <row r="88" spans="1:3" x14ac:dyDescent="0.35">
      <c r="A88" s="136" t="s">
        <v>656</v>
      </c>
      <c r="B88" s="137" t="s">
        <v>666</v>
      </c>
      <c r="C88" s="136" t="s">
        <v>753</v>
      </c>
    </row>
    <row r="89" spans="1:3" x14ac:dyDescent="0.35">
      <c r="A89" s="136" t="s">
        <v>656</v>
      </c>
      <c r="B89" s="137" t="s">
        <v>666</v>
      </c>
      <c r="C89" s="136" t="s">
        <v>754</v>
      </c>
    </row>
    <row r="90" spans="1:3" x14ac:dyDescent="0.35">
      <c r="A90" s="136" t="s">
        <v>681</v>
      </c>
      <c r="B90" s="137" t="s">
        <v>666</v>
      </c>
      <c r="C90" s="136" t="s">
        <v>755</v>
      </c>
    </row>
    <row r="91" spans="1:3" x14ac:dyDescent="0.35">
      <c r="A91" s="136" t="s">
        <v>656</v>
      </c>
      <c r="B91" s="137" t="s">
        <v>666</v>
      </c>
      <c r="C91" s="136" t="s">
        <v>756</v>
      </c>
    </row>
    <row r="92" spans="1:3" x14ac:dyDescent="0.35">
      <c r="A92" s="136" t="s">
        <v>681</v>
      </c>
      <c r="B92" s="137" t="s">
        <v>666</v>
      </c>
      <c r="C92" s="136" t="s">
        <v>757</v>
      </c>
    </row>
    <row r="93" spans="1:3" x14ac:dyDescent="0.35">
      <c r="A93" s="142" t="s">
        <v>656</v>
      </c>
      <c r="B93" s="137" t="s">
        <v>666</v>
      </c>
      <c r="C93" s="136" t="s">
        <v>758</v>
      </c>
    </row>
    <row r="94" spans="1:3" x14ac:dyDescent="0.35">
      <c r="A94" s="136" t="s">
        <v>656</v>
      </c>
      <c r="B94" s="137" t="s">
        <v>666</v>
      </c>
      <c r="C94" s="136" t="s">
        <v>759</v>
      </c>
    </row>
    <row r="95" spans="1:3" x14ac:dyDescent="0.35">
      <c r="A95" s="136" t="s">
        <v>656</v>
      </c>
      <c r="B95" s="137" t="s">
        <v>666</v>
      </c>
      <c r="C95" s="136" t="s">
        <v>760</v>
      </c>
    </row>
    <row r="96" spans="1:3" x14ac:dyDescent="0.35">
      <c r="A96" s="136" t="s">
        <v>656</v>
      </c>
      <c r="B96" s="137" t="s">
        <v>666</v>
      </c>
      <c r="C96" s="136" t="s">
        <v>761</v>
      </c>
    </row>
    <row r="97" spans="1:3" x14ac:dyDescent="0.35">
      <c r="A97" s="136" t="s">
        <v>656</v>
      </c>
      <c r="B97" s="137" t="s">
        <v>666</v>
      </c>
      <c r="C97" s="136" t="s">
        <v>762</v>
      </c>
    </row>
    <row r="98" spans="1:3" x14ac:dyDescent="0.35">
      <c r="A98" s="136" t="s">
        <v>656</v>
      </c>
      <c r="B98" s="137" t="s">
        <v>666</v>
      </c>
      <c r="C98" s="136" t="s">
        <v>763</v>
      </c>
    </row>
    <row r="99" spans="1:3" x14ac:dyDescent="0.35">
      <c r="A99" s="136" t="s">
        <v>656</v>
      </c>
      <c r="B99" s="137" t="s">
        <v>666</v>
      </c>
      <c r="C99" s="136" t="s">
        <v>764</v>
      </c>
    </row>
    <row r="100" spans="1:3" x14ac:dyDescent="0.35">
      <c r="A100" s="136" t="s">
        <v>656</v>
      </c>
      <c r="B100" s="137" t="s">
        <v>666</v>
      </c>
      <c r="C100" s="136" t="s">
        <v>765</v>
      </c>
    </row>
    <row r="101" spans="1:3" x14ac:dyDescent="0.35">
      <c r="A101" s="136" t="s">
        <v>681</v>
      </c>
      <c r="B101" s="137" t="s">
        <v>666</v>
      </c>
      <c r="C101" s="136" t="s">
        <v>766</v>
      </c>
    </row>
    <row r="102" spans="1:3" x14ac:dyDescent="0.35">
      <c r="A102" s="136" t="s">
        <v>681</v>
      </c>
      <c r="B102" s="137" t="s">
        <v>666</v>
      </c>
      <c r="C102" s="136" t="s">
        <v>767</v>
      </c>
    </row>
    <row r="103" spans="1:3" x14ac:dyDescent="0.35">
      <c r="A103" s="136" t="s">
        <v>681</v>
      </c>
      <c r="B103" s="137" t="s">
        <v>666</v>
      </c>
      <c r="C103" s="136" t="s">
        <v>768</v>
      </c>
    </row>
    <row r="104" spans="1:3" x14ac:dyDescent="0.35">
      <c r="A104" s="140" t="s">
        <v>656</v>
      </c>
      <c r="B104" s="137" t="s">
        <v>666</v>
      </c>
      <c r="C104" s="136" t="s">
        <v>769</v>
      </c>
    </row>
    <row r="105" spans="1:3" x14ac:dyDescent="0.35">
      <c r="A105" s="136" t="s">
        <v>681</v>
      </c>
      <c r="B105" s="137" t="s">
        <v>666</v>
      </c>
      <c r="C105" s="136" t="s">
        <v>770</v>
      </c>
    </row>
    <row r="106" spans="1:3" x14ac:dyDescent="0.35">
      <c r="A106" s="136" t="s">
        <v>656</v>
      </c>
      <c r="B106" s="137" t="s">
        <v>666</v>
      </c>
      <c r="C106" s="136" t="s">
        <v>771</v>
      </c>
    </row>
    <row r="107" spans="1:3" x14ac:dyDescent="0.35">
      <c r="A107" s="136" t="s">
        <v>656</v>
      </c>
      <c r="B107" s="137" t="s">
        <v>666</v>
      </c>
      <c r="C107" s="135" t="s">
        <v>772</v>
      </c>
    </row>
    <row r="108" spans="1:3" x14ac:dyDescent="0.35">
      <c r="A108" s="136" t="s">
        <v>681</v>
      </c>
      <c r="B108" s="137" t="s">
        <v>666</v>
      </c>
      <c r="C108" s="136" t="s">
        <v>773</v>
      </c>
    </row>
    <row r="109" spans="1:3" x14ac:dyDescent="0.35">
      <c r="A109" s="136" t="s">
        <v>656</v>
      </c>
      <c r="B109" s="137" t="s">
        <v>666</v>
      </c>
      <c r="C109" s="136" t="s">
        <v>774</v>
      </c>
    </row>
    <row r="110" spans="1:3" x14ac:dyDescent="0.35">
      <c r="A110" s="136" t="s">
        <v>656</v>
      </c>
      <c r="B110" s="137" t="s">
        <v>666</v>
      </c>
      <c r="C110" s="136" t="s">
        <v>775</v>
      </c>
    </row>
    <row r="111" spans="1:3" x14ac:dyDescent="0.35">
      <c r="A111" s="136" t="s">
        <v>681</v>
      </c>
      <c r="B111" s="137" t="s">
        <v>666</v>
      </c>
      <c r="C111" s="136" t="s">
        <v>776</v>
      </c>
    </row>
    <row r="112" spans="1:3" x14ac:dyDescent="0.35">
      <c r="A112" s="136" t="s">
        <v>656</v>
      </c>
      <c r="B112" s="137" t="s">
        <v>666</v>
      </c>
      <c r="C112" s="136" t="s">
        <v>777</v>
      </c>
    </row>
    <row r="113" spans="1:3" x14ac:dyDescent="0.35">
      <c r="A113" s="136" t="s">
        <v>681</v>
      </c>
      <c r="B113" s="137" t="s">
        <v>666</v>
      </c>
      <c r="C113" s="136" t="s">
        <v>778</v>
      </c>
    </row>
    <row r="114" spans="1:3" x14ac:dyDescent="0.35">
      <c r="A114" s="136" t="s">
        <v>656</v>
      </c>
      <c r="B114" s="137" t="s">
        <v>666</v>
      </c>
      <c r="C114" s="136" t="s">
        <v>779</v>
      </c>
    </row>
    <row r="115" spans="1:3" x14ac:dyDescent="0.35">
      <c r="A115" s="136" t="s">
        <v>681</v>
      </c>
      <c r="B115" s="137" t="s">
        <v>666</v>
      </c>
      <c r="C115" s="136" t="s">
        <v>780</v>
      </c>
    </row>
    <row r="116" spans="1:3" x14ac:dyDescent="0.35">
      <c r="A116" s="136" t="s">
        <v>656</v>
      </c>
      <c r="B116" s="137" t="s">
        <v>666</v>
      </c>
      <c r="C116" s="136" t="s">
        <v>781</v>
      </c>
    </row>
    <row r="117" spans="1:3" x14ac:dyDescent="0.35">
      <c r="A117" s="136" t="s">
        <v>656</v>
      </c>
      <c r="B117" s="137" t="s">
        <v>666</v>
      </c>
      <c r="C117" s="136" t="s">
        <v>782</v>
      </c>
    </row>
    <row r="118" spans="1:3" x14ac:dyDescent="0.35">
      <c r="A118" s="136" t="s">
        <v>681</v>
      </c>
      <c r="B118" s="137" t="s">
        <v>666</v>
      </c>
      <c r="C118" s="136" t="s">
        <v>783</v>
      </c>
    </row>
    <row r="119" spans="1:3" x14ac:dyDescent="0.35">
      <c r="A119" s="140" t="s">
        <v>656</v>
      </c>
      <c r="B119" s="137" t="s">
        <v>666</v>
      </c>
      <c r="C119" s="141" t="s">
        <v>784</v>
      </c>
    </row>
    <row r="120" spans="1:3" x14ac:dyDescent="0.35">
      <c r="A120" s="136" t="s">
        <v>656</v>
      </c>
      <c r="B120" s="137" t="s">
        <v>666</v>
      </c>
      <c r="C120" s="140" t="s">
        <v>785</v>
      </c>
    </row>
    <row r="121" spans="1:3" x14ac:dyDescent="0.35">
      <c r="A121" s="136" t="s">
        <v>656</v>
      </c>
      <c r="B121" s="137" t="s">
        <v>666</v>
      </c>
      <c r="C121" s="136" t="s">
        <v>786</v>
      </c>
    </row>
    <row r="122" spans="1:3" x14ac:dyDescent="0.35">
      <c r="A122" s="136" t="s">
        <v>681</v>
      </c>
      <c r="B122" s="137" t="s">
        <v>666</v>
      </c>
      <c r="C122" s="136" t="s">
        <v>787</v>
      </c>
    </row>
    <row r="123" spans="1:3" x14ac:dyDescent="0.35">
      <c r="A123" s="136" t="s">
        <v>656</v>
      </c>
      <c r="B123" s="137" t="s">
        <v>666</v>
      </c>
      <c r="C123" s="136" t="s">
        <v>788</v>
      </c>
    </row>
    <row r="124" spans="1:3" x14ac:dyDescent="0.35">
      <c r="A124" s="136" t="s">
        <v>681</v>
      </c>
      <c r="B124" s="137" t="s">
        <v>666</v>
      </c>
      <c r="C124" s="136" t="s">
        <v>789</v>
      </c>
    </row>
    <row r="125" spans="1:3" x14ac:dyDescent="0.35">
      <c r="A125" s="140" t="s">
        <v>656</v>
      </c>
      <c r="B125" s="137" t="s">
        <v>666</v>
      </c>
      <c r="C125" s="136" t="s">
        <v>790</v>
      </c>
    </row>
    <row r="126" spans="1:3" x14ac:dyDescent="0.35">
      <c r="A126" s="136" t="s">
        <v>681</v>
      </c>
      <c r="B126" s="137" t="s">
        <v>666</v>
      </c>
      <c r="C126" s="136" t="s">
        <v>791</v>
      </c>
    </row>
    <row r="127" spans="1:3" x14ac:dyDescent="0.35">
      <c r="A127" s="136" t="s">
        <v>681</v>
      </c>
      <c r="B127" s="137" t="s">
        <v>666</v>
      </c>
      <c r="C127" s="141" t="s">
        <v>792</v>
      </c>
    </row>
    <row r="128" spans="1:3" x14ac:dyDescent="0.35">
      <c r="A128" s="136" t="s">
        <v>656</v>
      </c>
      <c r="B128" s="137" t="s">
        <v>666</v>
      </c>
      <c r="C128" s="136" t="s">
        <v>793</v>
      </c>
    </row>
    <row r="129" spans="1:3" x14ac:dyDescent="0.35">
      <c r="A129" s="136" t="s">
        <v>656</v>
      </c>
      <c r="B129" s="137" t="s">
        <v>666</v>
      </c>
      <c r="C129" s="136" t="s">
        <v>794</v>
      </c>
    </row>
    <row r="130" spans="1:3" x14ac:dyDescent="0.35">
      <c r="A130" s="136" t="s">
        <v>681</v>
      </c>
      <c r="B130" s="137" t="s">
        <v>666</v>
      </c>
      <c r="C130" s="136" t="s">
        <v>795</v>
      </c>
    </row>
    <row r="131" spans="1:3" x14ac:dyDescent="0.35">
      <c r="A131" s="136" t="s">
        <v>681</v>
      </c>
      <c r="B131" s="137" t="s">
        <v>666</v>
      </c>
      <c r="C131" s="136" t="s">
        <v>796</v>
      </c>
    </row>
    <row r="132" spans="1:3" x14ac:dyDescent="0.35">
      <c r="A132" s="136" t="s">
        <v>656</v>
      </c>
      <c r="B132" s="137" t="s">
        <v>666</v>
      </c>
      <c r="C132" s="136" t="s">
        <v>797</v>
      </c>
    </row>
    <row r="133" spans="1:3" x14ac:dyDescent="0.35">
      <c r="A133" s="136" t="s">
        <v>681</v>
      </c>
      <c r="B133" s="137" t="s">
        <v>666</v>
      </c>
      <c r="C133" s="136" t="s">
        <v>798</v>
      </c>
    </row>
    <row r="134" spans="1:3" x14ac:dyDescent="0.35">
      <c r="A134" s="140" t="s">
        <v>656</v>
      </c>
      <c r="B134" s="137" t="s">
        <v>666</v>
      </c>
      <c r="C134" s="136" t="s">
        <v>799</v>
      </c>
    </row>
    <row r="135" spans="1:3" x14ac:dyDescent="0.35">
      <c r="A135" s="136" t="s">
        <v>681</v>
      </c>
      <c r="B135" s="137" t="s">
        <v>666</v>
      </c>
      <c r="C135" s="136" t="s">
        <v>800</v>
      </c>
    </row>
    <row r="136" spans="1:3" x14ac:dyDescent="0.35">
      <c r="A136" s="136" t="s">
        <v>656</v>
      </c>
      <c r="B136" s="137" t="s">
        <v>669</v>
      </c>
      <c r="C136" s="141" t="s">
        <v>801</v>
      </c>
    </row>
    <row r="137" spans="1:3" x14ac:dyDescent="0.35">
      <c r="A137" s="136" t="s">
        <v>681</v>
      </c>
      <c r="B137" s="137" t="s">
        <v>669</v>
      </c>
      <c r="C137" s="136" t="s">
        <v>802</v>
      </c>
    </row>
    <row r="138" spans="1:3" x14ac:dyDescent="0.35">
      <c r="A138" s="136" t="s">
        <v>681</v>
      </c>
      <c r="B138" s="137" t="s">
        <v>669</v>
      </c>
      <c r="C138" s="136" t="s">
        <v>803</v>
      </c>
    </row>
    <row r="139" spans="1:3" x14ac:dyDescent="0.35">
      <c r="A139" s="136" t="s">
        <v>681</v>
      </c>
      <c r="B139" s="137" t="s">
        <v>669</v>
      </c>
      <c r="C139" s="140" t="s">
        <v>804</v>
      </c>
    </row>
    <row r="140" spans="1:3" x14ac:dyDescent="0.35">
      <c r="A140" s="136" t="s">
        <v>681</v>
      </c>
      <c r="B140" s="137" t="s">
        <v>669</v>
      </c>
      <c r="C140" s="136" t="s">
        <v>805</v>
      </c>
    </row>
    <row r="141" spans="1:3" x14ac:dyDescent="0.35">
      <c r="A141" s="136" t="s">
        <v>681</v>
      </c>
      <c r="B141" s="137" t="s">
        <v>669</v>
      </c>
      <c r="C141" s="136" t="s">
        <v>806</v>
      </c>
    </row>
    <row r="142" spans="1:3" x14ac:dyDescent="0.35">
      <c r="A142" s="136" t="s">
        <v>681</v>
      </c>
      <c r="B142" s="137" t="s">
        <v>669</v>
      </c>
      <c r="C142" s="136" t="s">
        <v>807</v>
      </c>
    </row>
    <row r="143" spans="1:3" x14ac:dyDescent="0.35">
      <c r="A143" s="136" t="s">
        <v>681</v>
      </c>
      <c r="B143" s="137" t="s">
        <v>669</v>
      </c>
      <c r="C143" s="136" t="s">
        <v>808</v>
      </c>
    </row>
    <row r="144" spans="1:3" x14ac:dyDescent="0.35">
      <c r="A144" s="136" t="s">
        <v>681</v>
      </c>
      <c r="B144" s="137" t="s">
        <v>669</v>
      </c>
      <c r="C144" s="136" t="s">
        <v>809</v>
      </c>
    </row>
    <row r="145" spans="1:3" x14ac:dyDescent="0.35">
      <c r="A145" s="136" t="s">
        <v>681</v>
      </c>
      <c r="B145" s="137" t="s">
        <v>669</v>
      </c>
      <c r="C145" s="136" t="s">
        <v>810</v>
      </c>
    </row>
    <row r="146" spans="1:3" x14ac:dyDescent="0.35">
      <c r="A146" s="136" t="s">
        <v>681</v>
      </c>
      <c r="B146" s="137" t="s">
        <v>669</v>
      </c>
      <c r="C146" s="136" t="s">
        <v>811</v>
      </c>
    </row>
    <row r="147" spans="1:3" x14ac:dyDescent="0.35">
      <c r="A147" s="136" t="s">
        <v>681</v>
      </c>
      <c r="B147" s="137" t="s">
        <v>669</v>
      </c>
      <c r="C147" s="136" t="s">
        <v>812</v>
      </c>
    </row>
    <row r="148" spans="1:3" x14ac:dyDescent="0.35">
      <c r="A148" s="136" t="s">
        <v>681</v>
      </c>
      <c r="B148" s="137" t="s">
        <v>669</v>
      </c>
      <c r="C148" s="136" t="s">
        <v>813</v>
      </c>
    </row>
    <row r="149" spans="1:3" x14ac:dyDescent="0.35">
      <c r="A149" s="136" t="s">
        <v>681</v>
      </c>
      <c r="B149" s="137" t="s">
        <v>669</v>
      </c>
      <c r="C149" s="136" t="s">
        <v>814</v>
      </c>
    </row>
    <row r="150" spans="1:3" x14ac:dyDescent="0.35">
      <c r="A150" s="136" t="s">
        <v>681</v>
      </c>
      <c r="B150" s="137" t="s">
        <v>669</v>
      </c>
      <c r="C150" s="136" t="s">
        <v>815</v>
      </c>
    </row>
    <row r="151" spans="1:3" x14ac:dyDescent="0.35">
      <c r="A151" s="136" t="s">
        <v>681</v>
      </c>
      <c r="B151" s="137" t="s">
        <v>669</v>
      </c>
      <c r="C151" s="136" t="s">
        <v>816</v>
      </c>
    </row>
    <row r="152" spans="1:3" x14ac:dyDescent="0.35">
      <c r="A152" s="136" t="s">
        <v>681</v>
      </c>
      <c r="B152" s="137" t="s">
        <v>669</v>
      </c>
      <c r="C152" s="141" t="s">
        <v>817</v>
      </c>
    </row>
    <row r="153" spans="1:3" x14ac:dyDescent="0.35">
      <c r="A153" s="136" t="s">
        <v>818</v>
      </c>
      <c r="B153" s="137" t="s">
        <v>669</v>
      </c>
      <c r="C153" s="136" t="s">
        <v>819</v>
      </c>
    </row>
    <row r="154" spans="1:3" x14ac:dyDescent="0.35">
      <c r="A154" s="136" t="s">
        <v>681</v>
      </c>
      <c r="B154" s="137" t="s">
        <v>669</v>
      </c>
      <c r="C154" s="136" t="s">
        <v>820</v>
      </c>
    </row>
    <row r="155" spans="1:3" x14ac:dyDescent="0.35">
      <c r="A155" s="136" t="s">
        <v>681</v>
      </c>
      <c r="B155" s="137" t="s">
        <v>669</v>
      </c>
      <c r="C155" s="136" t="s">
        <v>821</v>
      </c>
    </row>
    <row r="156" spans="1:3" x14ac:dyDescent="0.35">
      <c r="A156" s="136" t="s">
        <v>681</v>
      </c>
      <c r="B156" s="137" t="s">
        <v>669</v>
      </c>
      <c r="C156" s="136" t="s">
        <v>822</v>
      </c>
    </row>
    <row r="157" spans="1:3" x14ac:dyDescent="0.35">
      <c r="A157" s="136" t="s">
        <v>681</v>
      </c>
      <c r="B157" s="137" t="s">
        <v>669</v>
      </c>
      <c r="C157" s="136" t="s">
        <v>823</v>
      </c>
    </row>
    <row r="158" spans="1:3" x14ac:dyDescent="0.35">
      <c r="A158" s="136" t="s">
        <v>681</v>
      </c>
      <c r="B158" s="137" t="s">
        <v>669</v>
      </c>
      <c r="C158" s="136" t="s">
        <v>824</v>
      </c>
    </row>
    <row r="159" spans="1:3" x14ac:dyDescent="0.35">
      <c r="A159" s="136" t="s">
        <v>681</v>
      </c>
      <c r="B159" s="137" t="s">
        <v>669</v>
      </c>
      <c r="C159" s="136" t="s">
        <v>825</v>
      </c>
    </row>
    <row r="160" spans="1:3" x14ac:dyDescent="0.35">
      <c r="A160" s="136" t="s">
        <v>681</v>
      </c>
      <c r="B160" s="137" t="s">
        <v>669</v>
      </c>
      <c r="C160" s="136" t="s">
        <v>826</v>
      </c>
    </row>
    <row r="161" spans="1:3" x14ac:dyDescent="0.35">
      <c r="A161" s="136" t="s">
        <v>681</v>
      </c>
      <c r="B161" s="137" t="s">
        <v>669</v>
      </c>
      <c r="C161" s="136" t="s">
        <v>827</v>
      </c>
    </row>
    <row r="162" spans="1:3" x14ac:dyDescent="0.35">
      <c r="A162" s="136" t="s">
        <v>681</v>
      </c>
      <c r="B162" s="137" t="s">
        <v>669</v>
      </c>
      <c r="C162" s="136" t="s">
        <v>828</v>
      </c>
    </row>
    <row r="163" spans="1:3" x14ac:dyDescent="0.35">
      <c r="A163" s="136" t="s">
        <v>681</v>
      </c>
      <c r="B163" s="137" t="s">
        <v>669</v>
      </c>
      <c r="C163" s="136" t="s">
        <v>829</v>
      </c>
    </row>
    <row r="164" spans="1:3" x14ac:dyDescent="0.35">
      <c r="A164" s="136" t="s">
        <v>681</v>
      </c>
      <c r="B164" s="137" t="s">
        <v>669</v>
      </c>
      <c r="C164" s="136" t="s">
        <v>830</v>
      </c>
    </row>
    <row r="165" spans="1:3" x14ac:dyDescent="0.35">
      <c r="A165" s="136" t="s">
        <v>681</v>
      </c>
      <c r="B165" s="137" t="s">
        <v>669</v>
      </c>
      <c r="C165" s="136" t="s">
        <v>831</v>
      </c>
    </row>
    <row r="166" spans="1:3" x14ac:dyDescent="0.35">
      <c r="A166" s="136" t="s">
        <v>681</v>
      </c>
      <c r="B166" s="137" t="s">
        <v>669</v>
      </c>
      <c r="C166" s="136" t="s">
        <v>832</v>
      </c>
    </row>
    <row r="167" spans="1:3" x14ac:dyDescent="0.35">
      <c r="A167" s="136" t="s">
        <v>681</v>
      </c>
      <c r="B167" s="137" t="s">
        <v>669</v>
      </c>
      <c r="C167" s="136" t="s">
        <v>833</v>
      </c>
    </row>
    <row r="168" spans="1:3" x14ac:dyDescent="0.35">
      <c r="A168" s="136" t="s">
        <v>681</v>
      </c>
      <c r="B168" s="137" t="s">
        <v>669</v>
      </c>
      <c r="C168" s="136" t="s">
        <v>834</v>
      </c>
    </row>
    <row r="169" spans="1:3" x14ac:dyDescent="0.35">
      <c r="A169" s="136" t="s">
        <v>681</v>
      </c>
      <c r="B169" s="137" t="s">
        <v>669</v>
      </c>
      <c r="C169" s="136" t="s">
        <v>835</v>
      </c>
    </row>
    <row r="170" spans="1:3" x14ac:dyDescent="0.35">
      <c r="A170" s="136" t="s">
        <v>681</v>
      </c>
      <c r="B170" s="137" t="s">
        <v>669</v>
      </c>
      <c r="C170" s="136" t="s">
        <v>836</v>
      </c>
    </row>
    <row r="171" spans="1:3" x14ac:dyDescent="0.35">
      <c r="A171" s="136" t="s">
        <v>681</v>
      </c>
      <c r="B171" s="137" t="s">
        <v>669</v>
      </c>
      <c r="C171" s="136" t="s">
        <v>837</v>
      </c>
    </row>
    <row r="172" spans="1:3" x14ac:dyDescent="0.35">
      <c r="A172" s="136" t="s">
        <v>681</v>
      </c>
      <c r="B172" s="137" t="s">
        <v>669</v>
      </c>
      <c r="C172" s="136" t="s">
        <v>838</v>
      </c>
    </row>
    <row r="173" spans="1:3" x14ac:dyDescent="0.35">
      <c r="A173" s="136" t="s">
        <v>681</v>
      </c>
      <c r="B173" s="137" t="s">
        <v>669</v>
      </c>
      <c r="C173" s="136" t="s">
        <v>839</v>
      </c>
    </row>
    <row r="174" spans="1:3" x14ac:dyDescent="0.35">
      <c r="A174" s="136" t="s">
        <v>818</v>
      </c>
      <c r="B174" s="137" t="s">
        <v>669</v>
      </c>
      <c r="C174" s="140" t="s">
        <v>840</v>
      </c>
    </row>
    <row r="175" spans="1:3" x14ac:dyDescent="0.35">
      <c r="A175" s="136" t="s">
        <v>818</v>
      </c>
      <c r="B175" s="137" t="s">
        <v>669</v>
      </c>
      <c r="C175" s="140" t="s">
        <v>841</v>
      </c>
    </row>
    <row r="176" spans="1:3" x14ac:dyDescent="0.35">
      <c r="A176" s="136" t="s">
        <v>818</v>
      </c>
      <c r="B176" s="137" t="s">
        <v>669</v>
      </c>
      <c r="C176" s="140" t="s">
        <v>841</v>
      </c>
    </row>
    <row r="177" spans="1:3" x14ac:dyDescent="0.35">
      <c r="A177" s="136" t="s">
        <v>818</v>
      </c>
      <c r="B177" s="137" t="s">
        <v>669</v>
      </c>
      <c r="C177" s="140" t="s">
        <v>841</v>
      </c>
    </row>
    <row r="178" spans="1:3" x14ac:dyDescent="0.35">
      <c r="A178" s="136" t="s">
        <v>818</v>
      </c>
      <c r="B178" s="137" t="s">
        <v>669</v>
      </c>
      <c r="C178" s="140" t="s">
        <v>841</v>
      </c>
    </row>
    <row r="179" spans="1:3" x14ac:dyDescent="0.35">
      <c r="A179" s="136" t="s">
        <v>681</v>
      </c>
      <c r="B179" s="137" t="s">
        <v>669</v>
      </c>
      <c r="C179" s="136" t="s">
        <v>842</v>
      </c>
    </row>
    <row r="180" spans="1:3" x14ac:dyDescent="0.35">
      <c r="A180" s="136" t="s">
        <v>681</v>
      </c>
      <c r="B180" s="137" t="s">
        <v>669</v>
      </c>
      <c r="C180" s="136" t="s">
        <v>843</v>
      </c>
    </row>
    <row r="181" spans="1:3" x14ac:dyDescent="0.35">
      <c r="A181" s="136" t="s">
        <v>681</v>
      </c>
      <c r="B181" s="137" t="s">
        <v>669</v>
      </c>
      <c r="C181" s="136" t="s">
        <v>844</v>
      </c>
    </row>
    <row r="182" spans="1:3" x14ac:dyDescent="0.35">
      <c r="A182" s="136" t="s">
        <v>681</v>
      </c>
      <c r="B182" s="137" t="s">
        <v>669</v>
      </c>
      <c r="C182" s="136" t="s">
        <v>845</v>
      </c>
    </row>
    <row r="183" spans="1:3" x14ac:dyDescent="0.35">
      <c r="A183" s="136" t="s">
        <v>681</v>
      </c>
      <c r="B183" s="137" t="s">
        <v>669</v>
      </c>
      <c r="C183" s="136" t="s">
        <v>846</v>
      </c>
    </row>
    <row r="184" spans="1:3" x14ac:dyDescent="0.35">
      <c r="A184" s="136" t="s">
        <v>681</v>
      </c>
      <c r="B184" s="137" t="s">
        <v>669</v>
      </c>
      <c r="C184" s="136" t="s">
        <v>847</v>
      </c>
    </row>
    <row r="185" spans="1:3" x14ac:dyDescent="0.35">
      <c r="A185" s="136" t="s">
        <v>681</v>
      </c>
      <c r="B185" s="137" t="s">
        <v>669</v>
      </c>
      <c r="C185" s="136" t="s">
        <v>848</v>
      </c>
    </row>
    <row r="186" spans="1:3" x14ac:dyDescent="0.35">
      <c r="A186" s="136" t="s">
        <v>681</v>
      </c>
      <c r="B186" s="137" t="s">
        <v>669</v>
      </c>
      <c r="C186" s="136" t="s">
        <v>849</v>
      </c>
    </row>
    <row r="187" spans="1:3" x14ac:dyDescent="0.35">
      <c r="A187" s="136" t="s">
        <v>681</v>
      </c>
      <c r="B187" s="137" t="s">
        <v>669</v>
      </c>
      <c r="C187" s="136" t="s">
        <v>850</v>
      </c>
    </row>
    <row r="188" spans="1:3" x14ac:dyDescent="0.35">
      <c r="A188" s="136" t="s">
        <v>681</v>
      </c>
      <c r="B188" s="137" t="s">
        <v>669</v>
      </c>
      <c r="C188" s="136" t="s">
        <v>851</v>
      </c>
    </row>
    <row r="189" spans="1:3" x14ac:dyDescent="0.35">
      <c r="A189" s="136" t="s">
        <v>681</v>
      </c>
      <c r="B189" s="137" t="s">
        <v>669</v>
      </c>
      <c r="C189" s="136" t="s">
        <v>852</v>
      </c>
    </row>
    <row r="190" spans="1:3" x14ac:dyDescent="0.35">
      <c r="A190" s="136" t="s">
        <v>681</v>
      </c>
      <c r="B190" s="137" t="s">
        <v>669</v>
      </c>
      <c r="C190" s="136" t="s">
        <v>853</v>
      </c>
    </row>
    <row r="191" spans="1:3" x14ac:dyDescent="0.35">
      <c r="A191" s="136" t="s">
        <v>681</v>
      </c>
      <c r="B191" s="137" t="s">
        <v>669</v>
      </c>
      <c r="C191" s="136" t="s">
        <v>854</v>
      </c>
    </row>
    <row r="192" spans="1:3" x14ac:dyDescent="0.35">
      <c r="A192" s="136" t="s">
        <v>681</v>
      </c>
      <c r="B192" s="137" t="s">
        <v>669</v>
      </c>
      <c r="C192" s="136" t="s">
        <v>855</v>
      </c>
    </row>
    <row r="193" spans="1:3" x14ac:dyDescent="0.35">
      <c r="A193" s="136" t="s">
        <v>681</v>
      </c>
      <c r="B193" s="137" t="s">
        <v>669</v>
      </c>
      <c r="C193" s="136" t="s">
        <v>856</v>
      </c>
    </row>
    <row r="194" spans="1:3" x14ac:dyDescent="0.35">
      <c r="A194" s="136" t="s">
        <v>681</v>
      </c>
      <c r="B194" s="137" t="s">
        <v>669</v>
      </c>
      <c r="C194" s="136" t="s">
        <v>857</v>
      </c>
    </row>
    <row r="195" spans="1:3" x14ac:dyDescent="0.35">
      <c r="A195" s="136" t="s">
        <v>681</v>
      </c>
      <c r="B195" s="137" t="s">
        <v>669</v>
      </c>
      <c r="C195" s="136" t="s">
        <v>858</v>
      </c>
    </row>
    <row r="196" spans="1:3" x14ac:dyDescent="0.35">
      <c r="A196" s="136" t="s">
        <v>681</v>
      </c>
      <c r="B196" s="137" t="s">
        <v>669</v>
      </c>
      <c r="C196" s="136" t="s">
        <v>859</v>
      </c>
    </row>
    <row r="197" spans="1:3" x14ac:dyDescent="0.35">
      <c r="A197" s="136" t="s">
        <v>681</v>
      </c>
      <c r="B197" s="137" t="s">
        <v>669</v>
      </c>
      <c r="C197" s="136" t="s">
        <v>860</v>
      </c>
    </row>
    <row r="198" spans="1:3" x14ac:dyDescent="0.35">
      <c r="A198" s="136" t="s">
        <v>681</v>
      </c>
      <c r="B198" s="137" t="s">
        <v>669</v>
      </c>
      <c r="C198" s="136" t="s">
        <v>861</v>
      </c>
    </row>
    <row r="199" spans="1:3" x14ac:dyDescent="0.35">
      <c r="A199" s="136" t="s">
        <v>681</v>
      </c>
      <c r="B199" s="137" t="s">
        <v>669</v>
      </c>
      <c r="C199" s="136" t="s">
        <v>862</v>
      </c>
    </row>
    <row r="200" spans="1:3" x14ac:dyDescent="0.35">
      <c r="A200" s="136" t="s">
        <v>681</v>
      </c>
      <c r="B200" s="137" t="s">
        <v>669</v>
      </c>
      <c r="C200" s="136" t="s">
        <v>863</v>
      </c>
    </row>
    <row r="201" spans="1:3" x14ac:dyDescent="0.35">
      <c r="A201" s="136" t="s">
        <v>681</v>
      </c>
      <c r="B201" s="137" t="s">
        <v>669</v>
      </c>
      <c r="C201" s="136" t="s">
        <v>864</v>
      </c>
    </row>
    <row r="202" spans="1:3" x14ac:dyDescent="0.35">
      <c r="A202" s="136" t="s">
        <v>681</v>
      </c>
      <c r="B202" s="137" t="s">
        <v>669</v>
      </c>
      <c r="C202" s="136" t="s">
        <v>865</v>
      </c>
    </row>
    <row r="203" spans="1:3" x14ac:dyDescent="0.35">
      <c r="A203" s="136" t="s">
        <v>681</v>
      </c>
      <c r="B203" s="137" t="s">
        <v>669</v>
      </c>
      <c r="C203" s="136" t="s">
        <v>866</v>
      </c>
    </row>
    <row r="204" spans="1:3" x14ac:dyDescent="0.35">
      <c r="A204" s="136" t="s">
        <v>681</v>
      </c>
      <c r="B204" s="137" t="s">
        <v>669</v>
      </c>
      <c r="C204" s="136" t="s">
        <v>867</v>
      </c>
    </row>
    <row r="205" spans="1:3" x14ac:dyDescent="0.35">
      <c r="A205" s="136" t="s">
        <v>681</v>
      </c>
      <c r="B205" s="137" t="s">
        <v>669</v>
      </c>
      <c r="C205" s="136" t="s">
        <v>868</v>
      </c>
    </row>
    <row r="206" spans="1:3" x14ac:dyDescent="0.35">
      <c r="A206" s="136" t="s">
        <v>681</v>
      </c>
      <c r="B206" s="137" t="s">
        <v>669</v>
      </c>
      <c r="C206" s="136" t="s">
        <v>869</v>
      </c>
    </row>
    <row r="207" spans="1:3" x14ac:dyDescent="0.35">
      <c r="A207" s="136" t="s">
        <v>681</v>
      </c>
      <c r="B207" s="137" t="s">
        <v>669</v>
      </c>
      <c r="C207" s="136" t="s">
        <v>870</v>
      </c>
    </row>
    <row r="208" spans="1:3" x14ac:dyDescent="0.35">
      <c r="A208" s="136" t="s">
        <v>681</v>
      </c>
      <c r="B208" s="137" t="s">
        <v>669</v>
      </c>
      <c r="C208" s="136" t="s">
        <v>871</v>
      </c>
    </row>
    <row r="209" spans="1:3" x14ac:dyDescent="0.35">
      <c r="A209" s="136" t="s">
        <v>681</v>
      </c>
      <c r="B209" s="137" t="s">
        <v>669</v>
      </c>
      <c r="C209" s="136" t="s">
        <v>872</v>
      </c>
    </row>
    <row r="210" spans="1:3" x14ac:dyDescent="0.35">
      <c r="A210" s="136" t="s">
        <v>681</v>
      </c>
      <c r="B210" s="137" t="s">
        <v>669</v>
      </c>
      <c r="C210" s="136" t="s">
        <v>873</v>
      </c>
    </row>
    <row r="211" spans="1:3" x14ac:dyDescent="0.35">
      <c r="A211" s="136" t="s">
        <v>681</v>
      </c>
      <c r="B211" s="137" t="s">
        <v>669</v>
      </c>
      <c r="C211" s="136" t="s">
        <v>874</v>
      </c>
    </row>
    <row r="212" spans="1:3" x14ac:dyDescent="0.35">
      <c r="A212" s="136" t="s">
        <v>681</v>
      </c>
      <c r="B212" s="137" t="s">
        <v>669</v>
      </c>
      <c r="C212" s="136" t="s">
        <v>875</v>
      </c>
    </row>
    <row r="213" spans="1:3" x14ac:dyDescent="0.35">
      <c r="A213" s="136" t="s">
        <v>681</v>
      </c>
      <c r="B213" s="137" t="s">
        <v>669</v>
      </c>
      <c r="C213" s="136" t="s">
        <v>876</v>
      </c>
    </row>
    <row r="214" spans="1:3" x14ac:dyDescent="0.35">
      <c r="A214" s="136" t="s">
        <v>681</v>
      </c>
      <c r="B214" s="137" t="s">
        <v>669</v>
      </c>
      <c r="C214" s="136" t="s">
        <v>877</v>
      </c>
    </row>
    <row r="215" spans="1:3" x14ac:dyDescent="0.35">
      <c r="A215" s="136" t="s">
        <v>681</v>
      </c>
      <c r="B215" s="137" t="s">
        <v>669</v>
      </c>
      <c r="C215" s="136" t="s">
        <v>878</v>
      </c>
    </row>
    <row r="216" spans="1:3" x14ac:dyDescent="0.35">
      <c r="A216" s="136" t="s">
        <v>681</v>
      </c>
      <c r="B216" s="137" t="s">
        <v>669</v>
      </c>
      <c r="C216" s="136" t="s">
        <v>879</v>
      </c>
    </row>
    <row r="217" spans="1:3" x14ac:dyDescent="0.35">
      <c r="A217" s="136" t="s">
        <v>681</v>
      </c>
      <c r="B217" s="137" t="s">
        <v>669</v>
      </c>
      <c r="C217" s="136" t="s">
        <v>880</v>
      </c>
    </row>
    <row r="218" spans="1:3" x14ac:dyDescent="0.35">
      <c r="A218" s="136" t="s">
        <v>681</v>
      </c>
      <c r="B218" s="137" t="s">
        <v>669</v>
      </c>
      <c r="C218" s="136" t="s">
        <v>881</v>
      </c>
    </row>
    <row r="219" spans="1:3" x14ac:dyDescent="0.35">
      <c r="A219" s="136" t="s">
        <v>681</v>
      </c>
      <c r="B219" s="137" t="s">
        <v>669</v>
      </c>
      <c r="C219" s="136" t="s">
        <v>882</v>
      </c>
    </row>
    <row r="220" spans="1:3" x14ac:dyDescent="0.35">
      <c r="A220" s="136" t="s">
        <v>681</v>
      </c>
      <c r="B220" s="137" t="s">
        <v>669</v>
      </c>
      <c r="C220" s="136" t="s">
        <v>883</v>
      </c>
    </row>
    <row r="221" spans="1:3" x14ac:dyDescent="0.35">
      <c r="A221" s="136" t="s">
        <v>681</v>
      </c>
      <c r="B221" s="137" t="s">
        <v>669</v>
      </c>
      <c r="C221" s="136" t="s">
        <v>884</v>
      </c>
    </row>
    <row r="222" spans="1:3" x14ac:dyDescent="0.35">
      <c r="A222" s="136" t="s">
        <v>681</v>
      </c>
      <c r="B222" s="137" t="s">
        <v>669</v>
      </c>
      <c r="C222" s="136" t="s">
        <v>885</v>
      </c>
    </row>
    <row r="223" spans="1:3" x14ac:dyDescent="0.35">
      <c r="A223" s="136" t="s">
        <v>681</v>
      </c>
      <c r="B223" s="137" t="s">
        <v>669</v>
      </c>
      <c r="C223" s="136" t="s">
        <v>886</v>
      </c>
    </row>
    <row r="224" spans="1:3" x14ac:dyDescent="0.35">
      <c r="A224" s="136" t="s">
        <v>681</v>
      </c>
      <c r="B224" s="137" t="s">
        <v>669</v>
      </c>
      <c r="C224" s="136" t="s">
        <v>887</v>
      </c>
    </row>
    <row r="225" spans="1:3" x14ac:dyDescent="0.35">
      <c r="A225" s="136" t="s">
        <v>681</v>
      </c>
      <c r="B225" s="137" t="s">
        <v>669</v>
      </c>
      <c r="C225" s="136" t="s">
        <v>888</v>
      </c>
    </row>
    <row r="226" spans="1:3" x14ac:dyDescent="0.35">
      <c r="A226" s="136" t="s">
        <v>681</v>
      </c>
      <c r="B226" s="137" t="s">
        <v>669</v>
      </c>
      <c r="C226" s="136" t="s">
        <v>889</v>
      </c>
    </row>
    <row r="227" spans="1:3" x14ac:dyDescent="0.35">
      <c r="A227" s="136" t="s">
        <v>681</v>
      </c>
      <c r="B227" s="137" t="s">
        <v>669</v>
      </c>
      <c r="C227" s="136" t="s">
        <v>890</v>
      </c>
    </row>
    <row r="228" spans="1:3" x14ac:dyDescent="0.35">
      <c r="A228" s="136" t="s">
        <v>681</v>
      </c>
      <c r="B228" s="137" t="s">
        <v>669</v>
      </c>
      <c r="C228" s="136" t="s">
        <v>891</v>
      </c>
    </row>
    <row r="229" spans="1:3" x14ac:dyDescent="0.35">
      <c r="A229" s="136" t="s">
        <v>681</v>
      </c>
      <c r="B229" s="137" t="s">
        <v>669</v>
      </c>
      <c r="C229" s="136" t="s">
        <v>892</v>
      </c>
    </row>
    <row r="230" spans="1:3" x14ac:dyDescent="0.35">
      <c r="A230" s="136" t="s">
        <v>681</v>
      </c>
      <c r="B230" s="137" t="s">
        <v>669</v>
      </c>
      <c r="C230" s="136" t="s">
        <v>893</v>
      </c>
    </row>
    <row r="231" spans="1:3" x14ac:dyDescent="0.35">
      <c r="A231" s="136" t="s">
        <v>681</v>
      </c>
      <c r="B231" s="137" t="s">
        <v>669</v>
      </c>
      <c r="C231" s="136" t="s">
        <v>894</v>
      </c>
    </row>
    <row r="232" spans="1:3" x14ac:dyDescent="0.35">
      <c r="A232" s="136" t="s">
        <v>681</v>
      </c>
      <c r="B232" s="137" t="s">
        <v>669</v>
      </c>
      <c r="C232" s="136" t="s">
        <v>895</v>
      </c>
    </row>
    <row r="233" spans="1:3" x14ac:dyDescent="0.35">
      <c r="A233" s="136" t="s">
        <v>681</v>
      </c>
      <c r="B233" s="137" t="s">
        <v>669</v>
      </c>
      <c r="C233" s="136" t="s">
        <v>896</v>
      </c>
    </row>
    <row r="234" spans="1:3" x14ac:dyDescent="0.35">
      <c r="A234" s="136" t="s">
        <v>681</v>
      </c>
      <c r="B234" s="137" t="s">
        <v>669</v>
      </c>
      <c r="C234" s="136" t="s">
        <v>897</v>
      </c>
    </row>
    <row r="235" spans="1:3" x14ac:dyDescent="0.35">
      <c r="A235" s="136" t="s">
        <v>681</v>
      </c>
      <c r="B235" s="137" t="s">
        <v>669</v>
      </c>
      <c r="C235" s="136" t="s">
        <v>898</v>
      </c>
    </row>
    <row r="236" spans="1:3" x14ac:dyDescent="0.35">
      <c r="A236" s="136" t="s">
        <v>681</v>
      </c>
      <c r="B236" s="137" t="s">
        <v>669</v>
      </c>
      <c r="C236" s="136" t="s">
        <v>899</v>
      </c>
    </row>
    <row r="237" spans="1:3" x14ac:dyDescent="0.35">
      <c r="A237" s="136" t="s">
        <v>681</v>
      </c>
      <c r="B237" s="137" t="s">
        <v>669</v>
      </c>
      <c r="C237" s="136" t="s">
        <v>900</v>
      </c>
    </row>
    <row r="238" spans="1:3" x14ac:dyDescent="0.35">
      <c r="A238" s="136" t="s">
        <v>681</v>
      </c>
      <c r="B238" s="137" t="s">
        <v>669</v>
      </c>
      <c r="C238" s="136" t="s">
        <v>901</v>
      </c>
    </row>
    <row r="239" spans="1:3" x14ac:dyDescent="0.35">
      <c r="A239" s="136" t="s">
        <v>681</v>
      </c>
      <c r="B239" s="137" t="s">
        <v>669</v>
      </c>
      <c r="C239" s="136" t="s">
        <v>902</v>
      </c>
    </row>
    <row r="240" spans="1:3" x14ac:dyDescent="0.35">
      <c r="A240" s="136" t="s">
        <v>681</v>
      </c>
      <c r="B240" s="137" t="s">
        <v>669</v>
      </c>
      <c r="C240" s="136" t="s">
        <v>903</v>
      </c>
    </row>
    <row r="241" spans="1:3" x14ac:dyDescent="0.35">
      <c r="A241" s="136" t="s">
        <v>681</v>
      </c>
      <c r="B241" s="137" t="s">
        <v>669</v>
      </c>
      <c r="C241" s="136" t="s">
        <v>904</v>
      </c>
    </row>
    <row r="242" spans="1:3" x14ac:dyDescent="0.35">
      <c r="A242" s="136" t="s">
        <v>681</v>
      </c>
      <c r="B242" s="137" t="s">
        <v>669</v>
      </c>
      <c r="C242" s="136" t="s">
        <v>905</v>
      </c>
    </row>
    <row r="243" spans="1:3" x14ac:dyDescent="0.35">
      <c r="A243" s="136" t="s">
        <v>681</v>
      </c>
      <c r="B243" s="137" t="s">
        <v>669</v>
      </c>
      <c r="C243" s="136" t="s">
        <v>906</v>
      </c>
    </row>
    <row r="244" spans="1:3" x14ac:dyDescent="0.35">
      <c r="A244" s="136" t="s">
        <v>681</v>
      </c>
      <c r="B244" s="137" t="s">
        <v>669</v>
      </c>
      <c r="C244" s="136" t="s">
        <v>907</v>
      </c>
    </row>
    <row r="245" spans="1:3" x14ac:dyDescent="0.35">
      <c r="A245" s="136" t="s">
        <v>681</v>
      </c>
      <c r="B245" s="137" t="s">
        <v>669</v>
      </c>
      <c r="C245" s="136" t="s">
        <v>908</v>
      </c>
    </row>
    <row r="246" spans="1:3" x14ac:dyDescent="0.35">
      <c r="A246" s="136" t="s">
        <v>681</v>
      </c>
      <c r="B246" s="137" t="s">
        <v>669</v>
      </c>
      <c r="C246" s="136" t="s">
        <v>909</v>
      </c>
    </row>
    <row r="247" spans="1:3" x14ac:dyDescent="0.35">
      <c r="A247" s="136" t="s">
        <v>681</v>
      </c>
      <c r="B247" s="137" t="s">
        <v>669</v>
      </c>
      <c r="C247" s="136" t="s">
        <v>910</v>
      </c>
    </row>
    <row r="248" spans="1:3" x14ac:dyDescent="0.35">
      <c r="A248" s="136" t="s">
        <v>681</v>
      </c>
      <c r="B248" s="137" t="s">
        <v>669</v>
      </c>
      <c r="C248" s="136" t="s">
        <v>911</v>
      </c>
    </row>
    <row r="249" spans="1:3" x14ac:dyDescent="0.35">
      <c r="A249" s="136" t="s">
        <v>681</v>
      </c>
      <c r="B249" s="137" t="s">
        <v>669</v>
      </c>
      <c r="C249" s="136" t="s">
        <v>912</v>
      </c>
    </row>
    <row r="250" spans="1:3" x14ac:dyDescent="0.35">
      <c r="A250" s="136" t="s">
        <v>681</v>
      </c>
      <c r="B250" s="137" t="s">
        <v>669</v>
      </c>
      <c r="C250" s="136" t="s">
        <v>913</v>
      </c>
    </row>
    <row r="251" spans="1:3" x14ac:dyDescent="0.35">
      <c r="A251" s="143" t="s">
        <v>681</v>
      </c>
      <c r="B251" s="137" t="s">
        <v>669</v>
      </c>
      <c r="C251" s="143" t="s">
        <v>914</v>
      </c>
    </row>
    <row r="252" spans="1:3" x14ac:dyDescent="0.35">
      <c r="A252" s="136" t="s">
        <v>681</v>
      </c>
      <c r="B252" s="137" t="s">
        <v>669</v>
      </c>
      <c r="C252" s="137" t="s">
        <v>915</v>
      </c>
    </row>
    <row r="253" spans="1:3" x14ac:dyDescent="0.35">
      <c r="A253" s="136" t="s">
        <v>681</v>
      </c>
      <c r="B253" s="137" t="s">
        <v>669</v>
      </c>
      <c r="C253" s="140" t="s">
        <v>916</v>
      </c>
    </row>
    <row r="254" spans="1:3" x14ac:dyDescent="0.35">
      <c r="A254" s="136" t="s">
        <v>681</v>
      </c>
      <c r="B254" s="137" t="s">
        <v>669</v>
      </c>
      <c r="C254" s="136" t="s">
        <v>917</v>
      </c>
    </row>
    <row r="255" spans="1:3" x14ac:dyDescent="0.35">
      <c r="A255" s="136" t="s">
        <v>681</v>
      </c>
      <c r="B255" s="137" t="s">
        <v>669</v>
      </c>
      <c r="C255" s="136" t="s">
        <v>918</v>
      </c>
    </row>
    <row r="256" spans="1:3" x14ac:dyDescent="0.35">
      <c r="A256" s="136" t="s">
        <v>681</v>
      </c>
      <c r="B256" s="137" t="s">
        <v>669</v>
      </c>
      <c r="C256" s="136" t="s">
        <v>919</v>
      </c>
    </row>
    <row r="257" spans="1:3" x14ac:dyDescent="0.35">
      <c r="A257" s="136" t="s">
        <v>681</v>
      </c>
      <c r="B257" s="137" t="s">
        <v>669</v>
      </c>
      <c r="C257" s="136" t="s">
        <v>920</v>
      </c>
    </row>
    <row r="258" spans="1:3" x14ac:dyDescent="0.35">
      <c r="A258" s="136" t="s">
        <v>681</v>
      </c>
      <c r="B258" s="137" t="s">
        <v>669</v>
      </c>
      <c r="C258" s="136" t="s">
        <v>921</v>
      </c>
    </row>
    <row r="259" spans="1:3" x14ac:dyDescent="0.35">
      <c r="A259" s="136" t="s">
        <v>656</v>
      </c>
      <c r="B259" s="137" t="s">
        <v>669</v>
      </c>
      <c r="C259" s="143" t="s">
        <v>922</v>
      </c>
    </row>
    <row r="260" spans="1:3" x14ac:dyDescent="0.35">
      <c r="A260" s="136" t="s">
        <v>681</v>
      </c>
      <c r="B260" s="137" t="s">
        <v>669</v>
      </c>
      <c r="C260" s="136" t="s">
        <v>923</v>
      </c>
    </row>
    <row r="261" spans="1:3" x14ac:dyDescent="0.35">
      <c r="A261" s="136" t="s">
        <v>681</v>
      </c>
      <c r="B261" s="137" t="s">
        <v>669</v>
      </c>
      <c r="C261" s="136" t="s">
        <v>924</v>
      </c>
    </row>
    <row r="262" spans="1:3" x14ac:dyDescent="0.35">
      <c r="A262" s="136" t="s">
        <v>681</v>
      </c>
      <c r="B262" s="137" t="s">
        <v>669</v>
      </c>
      <c r="C262" s="136" t="s">
        <v>925</v>
      </c>
    </row>
    <row r="263" spans="1:3" x14ac:dyDescent="0.35">
      <c r="A263" s="136" t="s">
        <v>681</v>
      </c>
      <c r="B263" s="137" t="s">
        <v>669</v>
      </c>
      <c r="C263" s="136" t="s">
        <v>926</v>
      </c>
    </row>
    <row r="264" spans="1:3" x14ac:dyDescent="0.35">
      <c r="A264" s="136" t="s">
        <v>681</v>
      </c>
      <c r="B264" s="137" t="s">
        <v>669</v>
      </c>
      <c r="C264" s="136" t="s">
        <v>927</v>
      </c>
    </row>
    <row r="265" spans="1:3" x14ac:dyDescent="0.35">
      <c r="A265" s="136" t="s">
        <v>681</v>
      </c>
      <c r="B265" s="137" t="s">
        <v>669</v>
      </c>
      <c r="C265" s="136" t="s">
        <v>928</v>
      </c>
    </row>
    <row r="266" spans="1:3" x14ac:dyDescent="0.35">
      <c r="A266" s="136" t="s">
        <v>681</v>
      </c>
      <c r="B266" s="137" t="s">
        <v>669</v>
      </c>
      <c r="C266" s="136" t="s">
        <v>929</v>
      </c>
    </row>
    <row r="267" spans="1:3" x14ac:dyDescent="0.35">
      <c r="A267" s="136" t="s">
        <v>681</v>
      </c>
      <c r="B267" s="137" t="s">
        <v>669</v>
      </c>
      <c r="C267" s="136" t="s">
        <v>930</v>
      </c>
    </row>
    <row r="268" spans="1:3" x14ac:dyDescent="0.35">
      <c r="A268" s="136" t="s">
        <v>681</v>
      </c>
      <c r="B268" s="137" t="s">
        <v>669</v>
      </c>
      <c r="C268" s="136" t="s">
        <v>931</v>
      </c>
    </row>
    <row r="269" spans="1:3" x14ac:dyDescent="0.35">
      <c r="A269" s="136" t="s">
        <v>681</v>
      </c>
      <c r="B269" s="137" t="s">
        <v>669</v>
      </c>
      <c r="C269" s="141" t="s">
        <v>932</v>
      </c>
    </row>
    <row r="270" spans="1:3" x14ac:dyDescent="0.35">
      <c r="A270" s="136" t="s">
        <v>681</v>
      </c>
      <c r="B270" s="137" t="s">
        <v>669</v>
      </c>
      <c r="C270" s="136" t="s">
        <v>933</v>
      </c>
    </row>
    <row r="271" spans="1:3" x14ac:dyDescent="0.35">
      <c r="A271" s="136" t="s">
        <v>681</v>
      </c>
      <c r="B271" s="137" t="s">
        <v>669</v>
      </c>
      <c r="C271" s="136" t="s">
        <v>934</v>
      </c>
    </row>
    <row r="272" spans="1:3" x14ac:dyDescent="0.35">
      <c r="A272" s="136" t="s">
        <v>681</v>
      </c>
      <c r="B272" s="137" t="s">
        <v>669</v>
      </c>
      <c r="C272" s="136" t="s">
        <v>935</v>
      </c>
    </row>
    <row r="273" spans="1:3" x14ac:dyDescent="0.35">
      <c r="A273" s="136" t="s">
        <v>681</v>
      </c>
      <c r="B273" s="137" t="s">
        <v>669</v>
      </c>
      <c r="C273" s="136" t="s">
        <v>936</v>
      </c>
    </row>
    <row r="274" spans="1:3" x14ac:dyDescent="0.35">
      <c r="A274" s="136" t="s">
        <v>681</v>
      </c>
      <c r="B274" s="137" t="s">
        <v>669</v>
      </c>
      <c r="C274" s="136" t="s">
        <v>937</v>
      </c>
    </row>
    <row r="275" spans="1:3" x14ac:dyDescent="0.35">
      <c r="A275" s="136" t="s">
        <v>681</v>
      </c>
      <c r="B275" s="137" t="s">
        <v>669</v>
      </c>
      <c r="C275" s="136" t="s">
        <v>938</v>
      </c>
    </row>
    <row r="276" spans="1:3" x14ac:dyDescent="0.35">
      <c r="A276" s="136" t="s">
        <v>681</v>
      </c>
      <c r="B276" s="137" t="s">
        <v>669</v>
      </c>
      <c r="C276" s="136" t="s">
        <v>939</v>
      </c>
    </row>
    <row r="277" spans="1:3" x14ac:dyDescent="0.35">
      <c r="A277" s="136" t="s">
        <v>681</v>
      </c>
      <c r="B277" s="137" t="s">
        <v>669</v>
      </c>
      <c r="C277" s="136" t="s">
        <v>940</v>
      </c>
    </row>
    <row r="278" spans="1:3" x14ac:dyDescent="0.35">
      <c r="A278" s="136" t="s">
        <v>681</v>
      </c>
      <c r="B278" s="137" t="s">
        <v>669</v>
      </c>
      <c r="C278" s="136" t="s">
        <v>941</v>
      </c>
    </row>
    <row r="279" spans="1:3" x14ac:dyDescent="0.35">
      <c r="A279" s="136" t="s">
        <v>681</v>
      </c>
      <c r="B279" s="137" t="s">
        <v>669</v>
      </c>
      <c r="C279" s="136" t="s">
        <v>942</v>
      </c>
    </row>
    <row r="280" spans="1:3" x14ac:dyDescent="0.35">
      <c r="A280" s="136" t="s">
        <v>681</v>
      </c>
      <c r="B280" s="137" t="s">
        <v>669</v>
      </c>
      <c r="C280" s="136" t="s">
        <v>943</v>
      </c>
    </row>
    <row r="281" spans="1:3" x14ac:dyDescent="0.35">
      <c r="A281" s="136" t="s">
        <v>681</v>
      </c>
      <c r="B281" s="137" t="s">
        <v>669</v>
      </c>
      <c r="C281" s="136" t="s">
        <v>944</v>
      </c>
    </row>
    <row r="282" spans="1:3" x14ac:dyDescent="0.35">
      <c r="A282" s="136" t="s">
        <v>681</v>
      </c>
      <c r="B282" s="137" t="s">
        <v>669</v>
      </c>
      <c r="C282" s="136" t="s">
        <v>945</v>
      </c>
    </row>
    <row r="283" spans="1:3" x14ac:dyDescent="0.35">
      <c r="A283" s="136" t="s">
        <v>681</v>
      </c>
      <c r="B283" s="137" t="s">
        <v>669</v>
      </c>
      <c r="C283" s="136" t="s">
        <v>946</v>
      </c>
    </row>
    <row r="284" spans="1:3" x14ac:dyDescent="0.35">
      <c r="A284" s="136" t="s">
        <v>681</v>
      </c>
      <c r="B284" s="137" t="s">
        <v>669</v>
      </c>
      <c r="C284" s="136" t="s">
        <v>947</v>
      </c>
    </row>
    <row r="285" spans="1:3" x14ac:dyDescent="0.35">
      <c r="A285" s="136" t="s">
        <v>681</v>
      </c>
      <c r="B285" s="137" t="s">
        <v>669</v>
      </c>
      <c r="C285" s="136" t="s">
        <v>948</v>
      </c>
    </row>
    <row r="286" spans="1:3" x14ac:dyDescent="0.35">
      <c r="A286" s="136" t="s">
        <v>681</v>
      </c>
      <c r="B286" s="137" t="s">
        <v>669</v>
      </c>
      <c r="C286" s="136" t="s">
        <v>949</v>
      </c>
    </row>
    <row r="287" spans="1:3" x14ac:dyDescent="0.35">
      <c r="A287" s="136" t="s">
        <v>681</v>
      </c>
      <c r="B287" s="137" t="s">
        <v>669</v>
      </c>
      <c r="C287" s="136" t="s">
        <v>950</v>
      </c>
    </row>
    <row r="288" spans="1:3" x14ac:dyDescent="0.35">
      <c r="A288" s="136" t="s">
        <v>681</v>
      </c>
      <c r="B288" s="137" t="s">
        <v>669</v>
      </c>
      <c r="C288" s="136" t="s">
        <v>951</v>
      </c>
    </row>
    <row r="289" spans="1:3" x14ac:dyDescent="0.35">
      <c r="A289" s="136" t="s">
        <v>681</v>
      </c>
      <c r="B289" s="137" t="s">
        <v>669</v>
      </c>
      <c r="C289" s="136" t="s">
        <v>952</v>
      </c>
    </row>
    <row r="290" spans="1:3" x14ac:dyDescent="0.35">
      <c r="A290" s="136" t="s">
        <v>681</v>
      </c>
      <c r="B290" s="137" t="s">
        <v>669</v>
      </c>
      <c r="C290" s="136" t="s">
        <v>953</v>
      </c>
    </row>
    <row r="291" spans="1:3" x14ac:dyDescent="0.35">
      <c r="A291" s="136" t="s">
        <v>681</v>
      </c>
      <c r="B291" s="137" t="s">
        <v>669</v>
      </c>
      <c r="C291" s="136" t="s">
        <v>954</v>
      </c>
    </row>
    <row r="292" spans="1:3" x14ac:dyDescent="0.35">
      <c r="A292" s="136" t="s">
        <v>681</v>
      </c>
      <c r="B292" s="137" t="s">
        <v>669</v>
      </c>
      <c r="C292" s="136" t="s">
        <v>955</v>
      </c>
    </row>
    <row r="293" spans="1:3" x14ac:dyDescent="0.35">
      <c r="A293" s="136" t="s">
        <v>681</v>
      </c>
      <c r="B293" s="137" t="s">
        <v>669</v>
      </c>
      <c r="C293" s="136" t="s">
        <v>956</v>
      </c>
    </row>
    <row r="294" spans="1:3" x14ac:dyDescent="0.35">
      <c r="A294" s="136" t="s">
        <v>681</v>
      </c>
      <c r="B294" s="137" t="s">
        <v>669</v>
      </c>
      <c r="C294" s="136" t="s">
        <v>957</v>
      </c>
    </row>
    <row r="295" spans="1:3" x14ac:dyDescent="0.35">
      <c r="A295" s="136" t="s">
        <v>681</v>
      </c>
      <c r="B295" s="137" t="s">
        <v>669</v>
      </c>
      <c r="C295" s="136" t="s">
        <v>958</v>
      </c>
    </row>
    <row r="296" spans="1:3" x14ac:dyDescent="0.35">
      <c r="A296" s="136" t="s">
        <v>681</v>
      </c>
      <c r="B296" s="137" t="s">
        <v>669</v>
      </c>
      <c r="C296" s="136" t="s">
        <v>959</v>
      </c>
    </row>
    <row r="297" spans="1:3" x14ac:dyDescent="0.35">
      <c r="A297" s="136" t="s">
        <v>681</v>
      </c>
      <c r="B297" s="137" t="s">
        <v>669</v>
      </c>
      <c r="C297" s="136" t="s">
        <v>960</v>
      </c>
    </row>
    <row r="298" spans="1:3" x14ac:dyDescent="0.35">
      <c r="A298" s="136" t="s">
        <v>681</v>
      </c>
      <c r="B298" s="137" t="s">
        <v>669</v>
      </c>
      <c r="C298" s="136" t="s">
        <v>961</v>
      </c>
    </row>
    <row r="299" spans="1:3" x14ac:dyDescent="0.35">
      <c r="A299" s="136" t="s">
        <v>681</v>
      </c>
      <c r="B299" s="137" t="s">
        <v>669</v>
      </c>
      <c r="C299" s="136" t="s">
        <v>962</v>
      </c>
    </row>
    <row r="300" spans="1:3" x14ac:dyDescent="0.35">
      <c r="A300" s="136" t="s">
        <v>681</v>
      </c>
      <c r="B300" s="137" t="s">
        <v>669</v>
      </c>
      <c r="C300" s="136" t="s">
        <v>963</v>
      </c>
    </row>
    <row r="301" spans="1:3" x14ac:dyDescent="0.35">
      <c r="A301" s="136" t="s">
        <v>656</v>
      </c>
      <c r="B301" s="137" t="s">
        <v>669</v>
      </c>
      <c r="C301" s="136" t="s">
        <v>964</v>
      </c>
    </row>
    <row r="302" spans="1:3" x14ac:dyDescent="0.35">
      <c r="A302" s="136" t="s">
        <v>656</v>
      </c>
      <c r="B302" s="137" t="s">
        <v>669</v>
      </c>
      <c r="C302" s="136" t="s">
        <v>965</v>
      </c>
    </row>
    <row r="303" spans="1:3" x14ac:dyDescent="0.35">
      <c r="A303" s="136" t="s">
        <v>656</v>
      </c>
      <c r="B303" s="137" t="s">
        <v>669</v>
      </c>
      <c r="C303" s="136" t="s">
        <v>966</v>
      </c>
    </row>
    <row r="304" spans="1:3" x14ac:dyDescent="0.35">
      <c r="A304" s="136" t="s">
        <v>818</v>
      </c>
      <c r="B304" s="137" t="s">
        <v>669</v>
      </c>
      <c r="C304" s="136" t="s">
        <v>967</v>
      </c>
    </row>
    <row r="305" spans="1:3" x14ac:dyDescent="0.35">
      <c r="A305" s="136" t="s">
        <v>656</v>
      </c>
      <c r="B305" s="137" t="s">
        <v>669</v>
      </c>
      <c r="C305" s="136" t="s">
        <v>968</v>
      </c>
    </row>
    <row r="306" spans="1:3" x14ac:dyDescent="0.35">
      <c r="A306" s="136" t="s">
        <v>656</v>
      </c>
      <c r="B306" s="137" t="s">
        <v>669</v>
      </c>
      <c r="C306" s="136" t="s">
        <v>969</v>
      </c>
    </row>
    <row r="307" spans="1:3" x14ac:dyDescent="0.35">
      <c r="A307" s="136" t="s">
        <v>656</v>
      </c>
      <c r="B307" s="137" t="s">
        <v>669</v>
      </c>
      <c r="C307" s="136" t="s">
        <v>970</v>
      </c>
    </row>
    <row r="308" spans="1:3" x14ac:dyDescent="0.35">
      <c r="A308" s="136" t="s">
        <v>656</v>
      </c>
      <c r="B308" s="137" t="s">
        <v>669</v>
      </c>
      <c r="C308" s="136" t="s">
        <v>971</v>
      </c>
    </row>
    <row r="309" spans="1:3" x14ac:dyDescent="0.35">
      <c r="A309" s="136" t="s">
        <v>656</v>
      </c>
      <c r="B309" s="137" t="s">
        <v>672</v>
      </c>
      <c r="C309" s="136" t="s">
        <v>972</v>
      </c>
    </row>
    <row r="310" spans="1:3" x14ac:dyDescent="0.35">
      <c r="A310" s="136" t="s">
        <v>656</v>
      </c>
      <c r="B310" s="137" t="s">
        <v>672</v>
      </c>
      <c r="C310" s="136" t="s">
        <v>973</v>
      </c>
    </row>
    <row r="311" spans="1:3" x14ac:dyDescent="0.35">
      <c r="A311" s="136" t="s">
        <v>656</v>
      </c>
      <c r="B311" s="137" t="s">
        <v>672</v>
      </c>
      <c r="C311" s="136" t="s">
        <v>974</v>
      </c>
    </row>
    <row r="312" spans="1:3" x14ac:dyDescent="0.35">
      <c r="A312" s="136" t="s">
        <v>656</v>
      </c>
      <c r="B312" s="137" t="s">
        <v>672</v>
      </c>
      <c r="C312" s="136" t="s">
        <v>975</v>
      </c>
    </row>
    <row r="313" spans="1:3" x14ac:dyDescent="0.35">
      <c r="A313" s="136" t="s">
        <v>656</v>
      </c>
      <c r="B313" s="137" t="s">
        <v>672</v>
      </c>
      <c r="C313" s="136" t="s">
        <v>976</v>
      </c>
    </row>
    <row r="314" spans="1:3" x14ac:dyDescent="0.35">
      <c r="A314" s="136" t="s">
        <v>656</v>
      </c>
      <c r="B314" s="137" t="s">
        <v>672</v>
      </c>
      <c r="C314" s="136" t="s">
        <v>977</v>
      </c>
    </row>
    <row r="315" spans="1:3" x14ac:dyDescent="0.35">
      <c r="A315" s="136" t="s">
        <v>656</v>
      </c>
      <c r="B315" s="137" t="s">
        <v>672</v>
      </c>
      <c r="C315" s="136" t="s">
        <v>978</v>
      </c>
    </row>
    <row r="316" spans="1:3" x14ac:dyDescent="0.35">
      <c r="A316" s="136" t="s">
        <v>656</v>
      </c>
      <c r="B316" s="137" t="s">
        <v>674</v>
      </c>
      <c r="C316" s="136" t="s">
        <v>979</v>
      </c>
    </row>
    <row r="317" spans="1:3" x14ac:dyDescent="0.35">
      <c r="A317" s="136" t="s">
        <v>656</v>
      </c>
      <c r="B317" s="137" t="s">
        <v>676</v>
      </c>
      <c r="C317" s="136" t="s">
        <v>980</v>
      </c>
    </row>
    <row r="318" spans="1:3" x14ac:dyDescent="0.35">
      <c r="A318" s="136" t="s">
        <v>656</v>
      </c>
      <c r="B318" s="137" t="s">
        <v>676</v>
      </c>
      <c r="C318" s="136" t="s">
        <v>981</v>
      </c>
    </row>
    <row r="319" spans="1:3" x14ac:dyDescent="0.35">
      <c r="A319" s="136" t="s">
        <v>656</v>
      </c>
      <c r="B319" s="137" t="s">
        <v>676</v>
      </c>
      <c r="C319" s="136" t="s">
        <v>982</v>
      </c>
    </row>
    <row r="320" spans="1:3" x14ac:dyDescent="0.35">
      <c r="A320" s="136" t="s">
        <v>656</v>
      </c>
      <c r="B320" s="137" t="s">
        <v>676</v>
      </c>
      <c r="C320" s="136" t="s">
        <v>983</v>
      </c>
    </row>
    <row r="321" spans="1:3" x14ac:dyDescent="0.35">
      <c r="A321" s="136" t="s">
        <v>656</v>
      </c>
      <c r="B321" s="137" t="s">
        <v>676</v>
      </c>
      <c r="C321" s="136" t="s">
        <v>984</v>
      </c>
    </row>
    <row r="322" spans="1:3" x14ac:dyDescent="0.35">
      <c r="A322" s="136" t="s">
        <v>656</v>
      </c>
      <c r="B322" s="137" t="s">
        <v>676</v>
      </c>
      <c r="C322" s="136" t="s">
        <v>985</v>
      </c>
    </row>
    <row r="323" spans="1:3" x14ac:dyDescent="0.35">
      <c r="A323" s="136" t="s">
        <v>656</v>
      </c>
      <c r="B323" s="137" t="s">
        <v>676</v>
      </c>
      <c r="C323" s="136" t="s">
        <v>986</v>
      </c>
    </row>
    <row r="324" spans="1:3" x14ac:dyDescent="0.35">
      <c r="A324" s="136" t="s">
        <v>656</v>
      </c>
      <c r="B324" s="137" t="s">
        <v>676</v>
      </c>
      <c r="C324" s="136" t="s">
        <v>987</v>
      </c>
    </row>
    <row r="325" spans="1:3" x14ac:dyDescent="0.35">
      <c r="A325" s="136" t="s">
        <v>656</v>
      </c>
      <c r="B325" s="137" t="s">
        <v>676</v>
      </c>
      <c r="C325" s="140" t="s">
        <v>988</v>
      </c>
    </row>
    <row r="326" spans="1:3" x14ac:dyDescent="0.35">
      <c r="A326" s="136" t="s">
        <v>656</v>
      </c>
      <c r="B326" s="137" t="s">
        <v>676</v>
      </c>
      <c r="C326" s="136" t="s">
        <v>989</v>
      </c>
    </row>
    <row r="327" spans="1:3" x14ac:dyDescent="0.35">
      <c r="A327" s="136" t="s">
        <v>656</v>
      </c>
      <c r="B327" s="137" t="s">
        <v>676</v>
      </c>
      <c r="C327" s="136" t="s">
        <v>990</v>
      </c>
    </row>
    <row r="328" spans="1:3" x14ac:dyDescent="0.35">
      <c r="A328" s="136" t="s">
        <v>656</v>
      </c>
      <c r="B328" s="137" t="s">
        <v>676</v>
      </c>
      <c r="C328" s="136" t="s">
        <v>991</v>
      </c>
    </row>
    <row r="329" spans="1:3" x14ac:dyDescent="0.35">
      <c r="A329" s="136" t="s">
        <v>656</v>
      </c>
      <c r="B329" s="137" t="s">
        <v>676</v>
      </c>
      <c r="C329" s="136" t="s">
        <v>992</v>
      </c>
    </row>
    <row r="330" spans="1:3" x14ac:dyDescent="0.35">
      <c r="A330" s="136" t="s">
        <v>656</v>
      </c>
      <c r="B330" s="137" t="s">
        <v>676</v>
      </c>
      <c r="C330" s="136" t="s">
        <v>993</v>
      </c>
    </row>
    <row r="331" spans="1:3" x14ac:dyDescent="0.35">
      <c r="A331" s="136" t="s">
        <v>656</v>
      </c>
      <c r="B331" s="137" t="s">
        <v>676</v>
      </c>
      <c r="C331" s="136" t="s">
        <v>994</v>
      </c>
    </row>
    <row r="332" spans="1:3" x14ac:dyDescent="0.35">
      <c r="A332" s="136" t="s">
        <v>656</v>
      </c>
      <c r="B332" s="137" t="s">
        <v>676</v>
      </c>
      <c r="C332" s="140" t="s">
        <v>995</v>
      </c>
    </row>
    <row r="333" spans="1:3" x14ac:dyDescent="0.35">
      <c r="A333" s="136" t="s">
        <v>656</v>
      </c>
      <c r="B333" s="137" t="s">
        <v>676</v>
      </c>
      <c r="C333" s="136" t="s">
        <v>996</v>
      </c>
    </row>
    <row r="334" spans="1:3" x14ac:dyDescent="0.35">
      <c r="A334" s="136" t="s">
        <v>656</v>
      </c>
      <c r="B334" s="137" t="s">
        <v>676</v>
      </c>
      <c r="C334" s="136" t="s">
        <v>997</v>
      </c>
    </row>
    <row r="335" spans="1:3" x14ac:dyDescent="0.35">
      <c r="A335" s="136" t="s">
        <v>656</v>
      </c>
      <c r="B335" s="137" t="s">
        <v>676</v>
      </c>
      <c r="C335" s="136" t="s">
        <v>998</v>
      </c>
    </row>
    <row r="336" spans="1:3" x14ac:dyDescent="0.35">
      <c r="A336" s="136" t="s">
        <v>656</v>
      </c>
      <c r="B336" s="137" t="s">
        <v>676</v>
      </c>
      <c r="C336" s="136" t="s">
        <v>999</v>
      </c>
    </row>
    <row r="337" spans="1:3" x14ac:dyDescent="0.35">
      <c r="A337" s="136" t="s">
        <v>656</v>
      </c>
      <c r="B337" s="137" t="s">
        <v>676</v>
      </c>
      <c r="C337" s="136" t="s">
        <v>1000</v>
      </c>
    </row>
    <row r="338" spans="1:3" x14ac:dyDescent="0.35">
      <c r="A338" s="136" t="s">
        <v>656</v>
      </c>
      <c r="B338" s="137" t="s">
        <v>676</v>
      </c>
      <c r="C338" s="136" t="s">
        <v>1001</v>
      </c>
    </row>
    <row r="339" spans="1:3" x14ac:dyDescent="0.35">
      <c r="A339" s="136" t="s">
        <v>656</v>
      </c>
      <c r="B339" s="137" t="s">
        <v>676</v>
      </c>
      <c r="C339" s="136" t="s">
        <v>1002</v>
      </c>
    </row>
    <row r="340" spans="1:3" x14ac:dyDescent="0.35">
      <c r="A340" s="136" t="s">
        <v>656</v>
      </c>
      <c r="B340" s="137" t="s">
        <v>676</v>
      </c>
      <c r="C340" s="136" t="s">
        <v>1003</v>
      </c>
    </row>
    <row r="341" spans="1:3" x14ac:dyDescent="0.35">
      <c r="A341" s="136" t="s">
        <v>656</v>
      </c>
      <c r="B341" s="137" t="s">
        <v>676</v>
      </c>
      <c r="C341" s="136" t="s">
        <v>1004</v>
      </c>
    </row>
    <row r="342" spans="1:3" x14ac:dyDescent="0.35">
      <c r="A342" s="136" t="s">
        <v>656</v>
      </c>
      <c r="B342" s="137" t="s">
        <v>676</v>
      </c>
      <c r="C342" s="136" t="s">
        <v>1005</v>
      </c>
    </row>
    <row r="343" spans="1:3" x14ac:dyDescent="0.35">
      <c r="A343" s="136" t="s">
        <v>656</v>
      </c>
      <c r="B343" s="137" t="s">
        <v>676</v>
      </c>
      <c r="C343" s="136" t="s">
        <v>1006</v>
      </c>
    </row>
    <row r="344" spans="1:3" x14ac:dyDescent="0.35">
      <c r="A344" s="136" t="s">
        <v>656</v>
      </c>
      <c r="B344" s="137" t="s">
        <v>676</v>
      </c>
      <c r="C344" s="136" t="s">
        <v>1007</v>
      </c>
    </row>
    <row r="345" spans="1:3" x14ac:dyDescent="0.35">
      <c r="A345" s="136" t="s">
        <v>656</v>
      </c>
      <c r="B345" s="137" t="s">
        <v>676</v>
      </c>
      <c r="C345" s="136" t="s">
        <v>1008</v>
      </c>
    </row>
    <row r="346" spans="1:3" x14ac:dyDescent="0.35">
      <c r="A346" s="136" t="s">
        <v>656</v>
      </c>
      <c r="B346" s="137" t="s">
        <v>676</v>
      </c>
      <c r="C346" s="136" t="s">
        <v>1009</v>
      </c>
    </row>
    <row r="347" spans="1:3" x14ac:dyDescent="0.35">
      <c r="A347" s="136" t="s">
        <v>656</v>
      </c>
      <c r="B347" s="137" t="s">
        <v>676</v>
      </c>
      <c r="C347" s="136" t="s">
        <v>1010</v>
      </c>
    </row>
    <row r="348" spans="1:3" x14ac:dyDescent="0.35">
      <c r="A348" s="136" t="s">
        <v>656</v>
      </c>
      <c r="B348" s="137" t="s">
        <v>676</v>
      </c>
      <c r="C348" s="136" t="s">
        <v>1011</v>
      </c>
    </row>
    <row r="349" spans="1:3" x14ac:dyDescent="0.35">
      <c r="A349" s="136" t="s">
        <v>656</v>
      </c>
      <c r="B349" s="137" t="s">
        <v>676</v>
      </c>
      <c r="C349" s="140" t="s">
        <v>1012</v>
      </c>
    </row>
    <row r="350" spans="1:3" x14ac:dyDescent="0.35">
      <c r="A350" s="136" t="s">
        <v>656</v>
      </c>
      <c r="B350" s="137" t="s">
        <v>676</v>
      </c>
      <c r="C350" s="140" t="s">
        <v>1013</v>
      </c>
    </row>
    <row r="351" spans="1:3" x14ac:dyDescent="0.35">
      <c r="A351" s="136" t="s">
        <v>656</v>
      </c>
      <c r="B351" s="137" t="s">
        <v>676</v>
      </c>
      <c r="C351" s="140" t="s">
        <v>1014</v>
      </c>
    </row>
    <row r="352" spans="1:3" x14ac:dyDescent="0.35">
      <c r="A352" s="136" t="s">
        <v>656</v>
      </c>
      <c r="B352" s="137" t="s">
        <v>676</v>
      </c>
      <c r="C352" s="136" t="s">
        <v>1015</v>
      </c>
    </row>
    <row r="353" spans="1:3" x14ac:dyDescent="0.35">
      <c r="A353" s="136" t="s">
        <v>656</v>
      </c>
      <c r="B353" s="137" t="s">
        <v>676</v>
      </c>
      <c r="C353" s="136" t="s">
        <v>1016</v>
      </c>
    </row>
    <row r="354" spans="1:3" x14ac:dyDescent="0.35">
      <c r="A354" s="136" t="s">
        <v>656</v>
      </c>
      <c r="B354" s="137" t="s">
        <v>676</v>
      </c>
      <c r="C354" s="136" t="s">
        <v>1017</v>
      </c>
    </row>
    <row r="355" spans="1:3" x14ac:dyDescent="0.35">
      <c r="A355" s="136" t="s">
        <v>656</v>
      </c>
      <c r="B355" s="137" t="s">
        <v>676</v>
      </c>
      <c r="C355" s="136" t="s">
        <v>1018</v>
      </c>
    </row>
    <row r="356" spans="1:3" x14ac:dyDescent="0.35">
      <c r="A356" s="136" t="s">
        <v>656</v>
      </c>
      <c r="B356" s="137" t="s">
        <v>676</v>
      </c>
      <c r="C356" s="136" t="s">
        <v>1019</v>
      </c>
    </row>
    <row r="357" spans="1:3" x14ac:dyDescent="0.35">
      <c r="A357" s="136" t="s">
        <v>656</v>
      </c>
      <c r="B357" s="137" t="s">
        <v>676</v>
      </c>
      <c r="C357" s="136" t="s">
        <v>1020</v>
      </c>
    </row>
    <row r="358" spans="1:3" x14ac:dyDescent="0.35">
      <c r="A358" s="136" t="s">
        <v>656</v>
      </c>
      <c r="B358" s="137" t="s">
        <v>676</v>
      </c>
      <c r="C358" s="136" t="s">
        <v>1021</v>
      </c>
    </row>
    <row r="359" spans="1:3" x14ac:dyDescent="0.35">
      <c r="A359" s="136" t="s">
        <v>656</v>
      </c>
      <c r="B359" s="137" t="s">
        <v>676</v>
      </c>
      <c r="C359" s="140" t="s">
        <v>1022</v>
      </c>
    </row>
    <row r="360" spans="1:3" x14ac:dyDescent="0.35">
      <c r="A360" s="136" t="s">
        <v>656</v>
      </c>
      <c r="B360" s="137" t="s">
        <v>676</v>
      </c>
      <c r="C360" s="136" t="s">
        <v>1023</v>
      </c>
    </row>
    <row r="361" spans="1:3" x14ac:dyDescent="0.35">
      <c r="A361" s="136" t="s">
        <v>656</v>
      </c>
      <c r="B361" s="137" t="s">
        <v>676</v>
      </c>
      <c r="C361" s="136" t="s">
        <v>1024</v>
      </c>
    </row>
    <row r="362" spans="1:3" x14ac:dyDescent="0.35">
      <c r="A362" s="136" t="s">
        <v>656</v>
      </c>
      <c r="B362" s="137" t="s">
        <v>676</v>
      </c>
      <c r="C362" s="136" t="s">
        <v>1025</v>
      </c>
    </row>
    <row r="363" spans="1:3" x14ac:dyDescent="0.35">
      <c r="A363" s="136" t="s">
        <v>656</v>
      </c>
      <c r="B363" s="137" t="s">
        <v>676</v>
      </c>
      <c r="C363" s="136" t="s">
        <v>1026</v>
      </c>
    </row>
    <row r="364" spans="1:3" x14ac:dyDescent="0.35">
      <c r="A364" s="136" t="s">
        <v>656</v>
      </c>
      <c r="B364" s="137" t="s">
        <v>676</v>
      </c>
      <c r="C364" s="136" t="s">
        <v>1027</v>
      </c>
    </row>
    <row r="365" spans="1:3" x14ac:dyDescent="0.35">
      <c r="A365" s="136" t="s">
        <v>656</v>
      </c>
      <c r="B365" s="137" t="s">
        <v>676</v>
      </c>
      <c r="C365" s="136" t="s">
        <v>1028</v>
      </c>
    </row>
    <row r="366" spans="1:3" x14ac:dyDescent="0.35">
      <c r="A366" s="136" t="s">
        <v>656</v>
      </c>
      <c r="B366" s="137" t="s">
        <v>676</v>
      </c>
      <c r="C366" s="136" t="s">
        <v>1029</v>
      </c>
    </row>
    <row r="367" spans="1:3" x14ac:dyDescent="0.35">
      <c r="A367" s="136" t="s">
        <v>656</v>
      </c>
      <c r="B367" s="137" t="s">
        <v>676</v>
      </c>
      <c r="C367" s="136" t="s">
        <v>1030</v>
      </c>
    </row>
    <row r="368" spans="1:3" x14ac:dyDescent="0.35">
      <c r="A368" s="136" t="s">
        <v>656</v>
      </c>
      <c r="B368" s="137" t="s">
        <v>676</v>
      </c>
      <c r="C368" s="136" t="s">
        <v>1031</v>
      </c>
    </row>
  </sheetData>
  <sheetProtection algorithmName="SHA-512" hashValue="tzoZiTKkDvQxTH/8m6NshRLJzy4TMegKD901tPXTl+RUW29w303bu+bjar6luRxnWqzsBeyctaznb4JvYwG7uA==" saltValue="xVXLUlVOdcm0G+HtyXCeaQ==" spinCount="100000" sheet="1" objects="1" scenarios="1"/>
  <pageMargins left="0.511811024" right="0.511811024" top="0.78740157499999996" bottom="0.78740157499999996" header="0.31496062000000002" footer="0.31496062000000002"/>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6421-20F5-4ECB-815B-1FC798E6E7A2}">
  <sheetPr codeName="Sheet11">
    <tabColor theme="1"/>
  </sheetPr>
  <dimension ref="A1:AQ51"/>
  <sheetViews>
    <sheetView zoomScale="80" zoomScaleNormal="80" workbookViewId="0">
      <selection activeCell="M20" sqref="M20"/>
    </sheetView>
  </sheetViews>
  <sheetFormatPr defaultColWidth="9.1796875" defaultRowHeight="14.5" x14ac:dyDescent="0.35"/>
  <cols>
    <col min="1" max="1" width="9.1796875" style="35"/>
    <col min="2" max="2" width="14.81640625" style="35" bestFit="1" customWidth="1"/>
    <col min="3" max="3" width="10.81640625" style="35" bestFit="1" customWidth="1"/>
    <col min="4" max="4" width="12.81640625" style="35" bestFit="1" customWidth="1"/>
    <col min="5" max="5" width="11.1796875" style="35" bestFit="1" customWidth="1"/>
    <col min="6" max="6" width="12.1796875" style="35" bestFit="1" customWidth="1"/>
    <col min="7" max="7" width="10.54296875" style="35" bestFit="1" customWidth="1"/>
    <col min="8" max="8" width="34.1796875" style="35" bestFit="1" customWidth="1"/>
    <col min="9" max="9" width="10" style="35" bestFit="1" customWidth="1"/>
    <col min="10" max="14" width="9.1796875" style="35"/>
    <col min="15" max="15" width="16.453125" style="35" bestFit="1" customWidth="1"/>
    <col min="16" max="16" width="16.453125" style="35" customWidth="1"/>
    <col min="17" max="17" width="19.7265625" style="35" bestFit="1" customWidth="1"/>
    <col min="18" max="18" width="20" style="35" bestFit="1" customWidth="1"/>
    <col min="19" max="20" width="25.81640625" style="35" customWidth="1"/>
    <col min="21" max="21" width="19.7265625" style="35" bestFit="1" customWidth="1"/>
    <col min="22" max="22" width="19.7265625" style="35" customWidth="1"/>
    <col min="23" max="28" width="9.1796875" style="35"/>
    <col min="29" max="30" width="6" style="35" bestFit="1" customWidth="1"/>
    <col min="31" max="31" width="10.7265625" style="35" customWidth="1"/>
    <col min="32" max="36" width="6.26953125" style="35" bestFit="1" customWidth="1"/>
    <col min="37" max="39" width="7.26953125" style="35" bestFit="1" customWidth="1"/>
    <col min="40" max="40" width="6" style="35" bestFit="1" customWidth="1"/>
    <col min="41" max="42" width="9.1796875" style="35"/>
    <col min="43" max="43" width="67.81640625" style="35" customWidth="1"/>
    <col min="44" max="16384" width="9.1796875" style="35"/>
  </cols>
  <sheetData>
    <row r="1" spans="1:43" x14ac:dyDescent="0.25">
      <c r="A1" s="133" t="s">
        <v>1032</v>
      </c>
      <c r="Z1" s="629" t="s">
        <v>1033</v>
      </c>
      <c r="AA1" s="629"/>
      <c r="AB1" s="629"/>
      <c r="AE1" s="629" t="s">
        <v>1034</v>
      </c>
      <c r="AF1" s="629"/>
      <c r="AG1" s="629"/>
    </row>
    <row r="2" spans="1:43" ht="43.5" x14ac:dyDescent="0.35">
      <c r="B2" s="36" t="s">
        <v>1035</v>
      </c>
      <c r="C2" s="36"/>
      <c r="D2" s="36"/>
      <c r="E2" s="36"/>
      <c r="F2" s="36"/>
      <c r="G2" s="36"/>
      <c r="H2" s="36"/>
      <c r="I2" s="36"/>
      <c r="O2" s="36" t="s">
        <v>1036</v>
      </c>
      <c r="P2" s="158" t="s">
        <v>1037</v>
      </c>
      <c r="Q2" s="36" t="s">
        <v>1038</v>
      </c>
      <c r="R2" s="36" t="s">
        <v>1039</v>
      </c>
      <c r="S2" s="36" t="s">
        <v>1040</v>
      </c>
      <c r="T2" s="36" t="s">
        <v>1041</v>
      </c>
      <c r="U2" s="36" t="s">
        <v>1042</v>
      </c>
      <c r="Z2" s="39"/>
      <c r="AA2" s="35">
        <v>1</v>
      </c>
      <c r="AC2" s="156"/>
      <c r="AD2" s="156"/>
      <c r="AE2" s="39" t="s">
        <v>1043</v>
      </c>
      <c r="AF2" s="35">
        <v>0.25</v>
      </c>
      <c r="AG2" s="35" t="s">
        <v>1044</v>
      </c>
      <c r="AH2" s="156"/>
      <c r="AI2" s="156"/>
      <c r="AJ2" s="156"/>
      <c r="AK2" s="156"/>
      <c r="AL2" s="156"/>
      <c r="AM2" s="156"/>
      <c r="AN2" s="156"/>
      <c r="AP2" s="633" t="s">
        <v>339</v>
      </c>
      <c r="AQ2" s="633"/>
    </row>
    <row r="3" spans="1:43" ht="43.5" x14ac:dyDescent="0.35">
      <c r="B3" s="151" t="s">
        <v>1045</v>
      </c>
      <c r="C3" s="152" t="s">
        <v>1046</v>
      </c>
      <c r="D3" s="152" t="s">
        <v>1047</v>
      </c>
      <c r="E3" s="153" t="s">
        <v>1048</v>
      </c>
      <c r="F3" s="154" t="s">
        <v>1049</v>
      </c>
      <c r="G3" s="154" t="s">
        <v>1050</v>
      </c>
      <c r="H3" s="151" t="s">
        <v>1051</v>
      </c>
      <c r="I3" s="151" t="s">
        <v>1052</v>
      </c>
      <c r="O3" s="37" t="s">
        <v>1053</v>
      </c>
      <c r="P3" s="159">
        <v>1</v>
      </c>
      <c r="Q3" s="37">
        <f>'1.Application Form'!D141+'1.Application Form'!D142</f>
        <v>0</v>
      </c>
      <c r="R3" s="37"/>
      <c r="S3" s="37">
        <v>0</v>
      </c>
      <c r="T3" s="37">
        <v>0</v>
      </c>
      <c r="U3" s="37"/>
      <c r="Z3" s="39"/>
      <c r="AA3" s="35">
        <v>1.5</v>
      </c>
      <c r="AC3" s="157"/>
      <c r="AD3" s="157"/>
      <c r="AE3" s="39" t="s">
        <v>1054</v>
      </c>
      <c r="AF3" s="35">
        <v>0.5</v>
      </c>
      <c r="AG3" s="35" t="s">
        <v>1044</v>
      </c>
      <c r="AH3" s="157"/>
      <c r="AI3" s="157"/>
      <c r="AJ3" s="157"/>
      <c r="AK3" s="157"/>
      <c r="AL3" s="157"/>
      <c r="AM3" s="157"/>
      <c r="AN3" s="157"/>
      <c r="AP3" s="35">
        <v>1</v>
      </c>
      <c r="AQ3" s="40" t="str">
        <f>'Hidden Lists'!U3</f>
        <v>Sites are in very close proximity and it is easy to visit more than 6 sites per auditor within 8 hours, including time for traveling between 6 sites in any 2 selected sub-groups/villages</v>
      </c>
    </row>
    <row r="4" spans="1:43" ht="21" x14ac:dyDescent="0.35">
      <c r="B4" s="38" t="s">
        <v>1055</v>
      </c>
      <c r="C4" s="38">
        <f>IF(D4&lt;F4,SMALL(E4:F4,1),ROUNDUP(D4,0))</f>
        <v>0</v>
      </c>
      <c r="D4" s="38">
        <f>SQRT(E4)</f>
        <v>0</v>
      </c>
      <c r="E4" s="38">
        <f>'1.Application Form'!E41</f>
        <v>0</v>
      </c>
      <c r="F4" s="38">
        <v>1</v>
      </c>
      <c r="G4" s="155" t="s">
        <v>1056</v>
      </c>
      <c r="H4" s="38" t="s">
        <v>1057</v>
      </c>
      <c r="I4" s="38" t="s">
        <v>1058</v>
      </c>
      <c r="O4" s="37" t="s">
        <v>1059</v>
      </c>
      <c r="P4" s="159">
        <v>6</v>
      </c>
      <c r="Q4" s="37">
        <v>6</v>
      </c>
      <c r="R4" s="37">
        <v>6</v>
      </c>
      <c r="S4" s="37">
        <v>0</v>
      </c>
      <c r="T4" s="37">
        <v>0</v>
      </c>
      <c r="U4" s="37">
        <v>6</v>
      </c>
      <c r="AA4" s="35">
        <v>1.75</v>
      </c>
      <c r="AC4" s="80"/>
      <c r="AD4" s="80"/>
      <c r="AE4" s="80"/>
      <c r="AF4" s="80"/>
      <c r="AG4" s="80"/>
      <c r="AH4" s="80"/>
      <c r="AI4" s="80"/>
      <c r="AJ4" s="80"/>
      <c r="AK4" s="80"/>
      <c r="AL4" s="80"/>
      <c r="AM4" s="80"/>
      <c r="AN4" s="80"/>
      <c r="AP4" s="35">
        <v>1.1000000000000001</v>
      </c>
      <c r="AQ4" s="40" t="str">
        <f>'Hidden Lists'!U4</f>
        <v>Sites are in reachable distances and it is reasonable to visit up to 5 sites within 8 hours, including time for traveling between 5 sites in any 2 selected sub-groups/villages</v>
      </c>
    </row>
    <row r="5" spans="1:43" ht="21" x14ac:dyDescent="0.35">
      <c r="B5" s="39"/>
      <c r="C5" s="39"/>
      <c r="D5" s="39"/>
      <c r="E5" s="39"/>
      <c r="F5" s="171"/>
      <c r="G5" s="39"/>
      <c r="H5" s="39"/>
      <c r="I5" s="39"/>
      <c r="O5" s="37" t="s">
        <v>1060</v>
      </c>
      <c r="P5" s="159">
        <v>11</v>
      </c>
      <c r="Q5" s="37">
        <v>9</v>
      </c>
      <c r="R5" s="37">
        <v>6</v>
      </c>
      <c r="S5" s="38" t="s">
        <v>1061</v>
      </c>
      <c r="T5" s="37">
        <v>1</v>
      </c>
      <c r="U5" s="37">
        <v>9</v>
      </c>
      <c r="AP5" s="35">
        <v>1.2</v>
      </c>
      <c r="AQ5" s="40" t="str">
        <f>'Hidden Lists'!U5</f>
        <v>Sites are distant from each other and it is reasonable to visit up to 4 sites within 8 hours, including time for traveling between 4 sites in any 2 selected sub-groups/villages</v>
      </c>
    </row>
    <row r="6" spans="1:43" ht="29" x14ac:dyDescent="0.35">
      <c r="B6" s="39"/>
      <c r="C6" s="39"/>
      <c r="D6" s="39"/>
      <c r="E6" s="39"/>
      <c r="F6" s="171"/>
      <c r="G6" s="39"/>
      <c r="H6" s="39"/>
      <c r="I6" s="39"/>
      <c r="O6" s="37" t="s">
        <v>1062</v>
      </c>
      <c r="P6" s="159">
        <v>51</v>
      </c>
      <c r="Q6" s="37">
        <v>15</v>
      </c>
      <c r="R6" s="37">
        <v>7</v>
      </c>
      <c r="S6" s="38" t="s">
        <v>1063</v>
      </c>
      <c r="T6" s="37">
        <v>2</v>
      </c>
      <c r="U6" s="37">
        <v>12</v>
      </c>
      <c r="AP6" s="35">
        <v>1.3</v>
      </c>
      <c r="AQ6" s="40" t="str">
        <f>'Hidden Lists'!U6</f>
        <v>Sites are quite distant from each other and it is reasonable to visit up to 3 sites within 8 hours, including time for traveling between 3 sites in any 2 selected sub-groups/villages</v>
      </c>
    </row>
    <row r="7" spans="1:43" x14ac:dyDescent="0.35">
      <c r="B7" s="39"/>
      <c r="C7" s="39"/>
      <c r="D7" s="39"/>
      <c r="E7" s="39"/>
      <c r="F7" s="171"/>
      <c r="G7" s="39"/>
      <c r="H7" s="39"/>
      <c r="I7" s="39"/>
      <c r="O7" s="37" t="s">
        <v>1064</v>
      </c>
      <c r="P7" s="159">
        <v>101</v>
      </c>
      <c r="Q7" s="37">
        <v>20</v>
      </c>
      <c r="R7" s="37">
        <v>10</v>
      </c>
      <c r="S7" s="38" t="s">
        <v>1065</v>
      </c>
      <c r="T7" s="37">
        <v>2</v>
      </c>
      <c r="U7" s="37">
        <v>15</v>
      </c>
    </row>
    <row r="8" spans="1:43" ht="43.5" x14ac:dyDescent="0.35">
      <c r="B8" s="39"/>
      <c r="C8" s="39"/>
      <c r="D8" s="39"/>
      <c r="E8" s="39"/>
      <c r="F8" s="171"/>
      <c r="G8" s="39"/>
      <c r="H8" s="39"/>
      <c r="I8" s="39"/>
      <c r="O8" s="37" t="s">
        <v>1066</v>
      </c>
      <c r="P8" s="159">
        <v>251</v>
      </c>
      <c r="Q8" s="37">
        <v>32</v>
      </c>
      <c r="R8" s="37">
        <v>12</v>
      </c>
      <c r="S8" s="38" t="s">
        <v>1067</v>
      </c>
      <c r="T8" s="37">
        <v>5</v>
      </c>
      <c r="U8" s="37">
        <v>18</v>
      </c>
      <c r="AO8" s="633" t="s">
        <v>1068</v>
      </c>
      <c r="AP8" s="633"/>
      <c r="AQ8" s="633"/>
    </row>
    <row r="9" spans="1:43" ht="43.5" x14ac:dyDescent="0.35">
      <c r="B9" s="39"/>
      <c r="C9" s="39"/>
      <c r="D9" s="39"/>
      <c r="E9" s="39"/>
      <c r="F9" s="39"/>
      <c r="G9" s="172"/>
      <c r="H9" s="39"/>
      <c r="I9" s="39"/>
      <c r="O9" s="37" t="s">
        <v>1069</v>
      </c>
      <c r="P9" s="159">
        <v>501</v>
      </c>
      <c r="Q9" s="37">
        <v>40</v>
      </c>
      <c r="R9" s="37">
        <v>15</v>
      </c>
      <c r="S9" s="38" t="s">
        <v>1070</v>
      </c>
      <c r="T9" s="37">
        <v>6</v>
      </c>
      <c r="U9" s="37">
        <v>20</v>
      </c>
      <c r="AO9" s="35" t="s">
        <v>110</v>
      </c>
      <c r="AP9" s="35">
        <v>0.9</v>
      </c>
      <c r="AQ9" s="40" t="s">
        <v>1071</v>
      </c>
    </row>
    <row r="10" spans="1:43" ht="43.5" x14ac:dyDescent="0.35">
      <c r="B10" s="39"/>
      <c r="C10" s="39"/>
      <c r="D10" s="39"/>
      <c r="E10" s="173"/>
      <c r="F10" s="171"/>
      <c r="G10" s="174"/>
      <c r="H10" s="39"/>
      <c r="I10" s="39"/>
      <c r="O10" s="37" t="s">
        <v>1072</v>
      </c>
      <c r="P10" s="159">
        <v>1501</v>
      </c>
      <c r="Q10" s="37">
        <v>50</v>
      </c>
      <c r="R10" s="37">
        <v>18</v>
      </c>
      <c r="S10" s="38" t="s">
        <v>1073</v>
      </c>
      <c r="T10" s="37">
        <v>7</v>
      </c>
      <c r="U10" s="37">
        <v>25</v>
      </c>
      <c r="AO10" s="35" t="s">
        <v>87</v>
      </c>
      <c r="AP10" s="35">
        <v>1</v>
      </c>
      <c r="AQ10" s="40" t="s">
        <v>1074</v>
      </c>
    </row>
    <row r="11" spans="1:43" x14ac:dyDescent="0.35">
      <c r="F11" s="35" t="s">
        <v>1075</v>
      </c>
      <c r="O11" s="37" t="s">
        <v>1076</v>
      </c>
      <c r="P11" s="159">
        <v>4001</v>
      </c>
      <c r="Q11" s="37">
        <v>65</v>
      </c>
      <c r="R11" s="37">
        <v>25</v>
      </c>
      <c r="S11" s="37" t="s">
        <v>1077</v>
      </c>
      <c r="T11" s="37">
        <v>8</v>
      </c>
      <c r="U11" s="37">
        <v>30</v>
      </c>
      <c r="AO11" s="35" t="s">
        <v>107</v>
      </c>
      <c r="AP11" s="35">
        <v>1.1000000000000001</v>
      </c>
      <c r="AQ11" s="40" t="s">
        <v>1078</v>
      </c>
    </row>
    <row r="12" spans="1:43" x14ac:dyDescent="0.35">
      <c r="AO12" s="35" t="s">
        <v>1079</v>
      </c>
      <c r="AP12" s="35">
        <v>1.1499999999999999</v>
      </c>
      <c r="AQ12" s="40" t="s">
        <v>1080</v>
      </c>
    </row>
    <row r="13" spans="1:43" x14ac:dyDescent="0.35">
      <c r="AO13" s="35" t="s">
        <v>1081</v>
      </c>
      <c r="AP13" s="35">
        <v>1.2</v>
      </c>
      <c r="AQ13" s="40" t="s">
        <v>1082</v>
      </c>
    </row>
    <row r="14" spans="1:43" ht="30" customHeight="1" x14ac:dyDescent="0.35">
      <c r="O14" s="630" t="s">
        <v>1083</v>
      </c>
      <c r="P14" s="631"/>
      <c r="Q14" s="632"/>
      <c r="S14" s="634" t="s">
        <v>1084</v>
      </c>
      <c r="T14" s="635"/>
      <c r="U14" s="87"/>
      <c r="V14" s="63" t="s">
        <v>1085</v>
      </c>
      <c r="W14" s="63"/>
      <c r="X14" s="63">
        <f>'2.Audit Plan'!B78</f>
        <v>0</v>
      </c>
      <c r="Y14" s="63"/>
    </row>
    <row r="15" spans="1:43" x14ac:dyDescent="0.35">
      <c r="O15" s="35" t="s">
        <v>1086</v>
      </c>
      <c r="Q15" s="62">
        <f>('2.Audit Plan'!B70-'2.Audit Plan'!B69)+1</f>
        <v>1</v>
      </c>
      <c r="S15" s="37" t="s">
        <v>1087</v>
      </c>
      <c r="T15" s="68" t="s">
        <v>445</v>
      </c>
      <c r="U15" s="68" t="s">
        <v>449</v>
      </c>
      <c r="V15" s="68" t="s">
        <v>1088</v>
      </c>
      <c r="W15" s="68" t="s">
        <v>1089</v>
      </c>
      <c r="X15" s="68" t="s">
        <v>1090</v>
      </c>
      <c r="Y15" s="68" t="s">
        <v>1091</v>
      </c>
    </row>
    <row r="16" spans="1:43" x14ac:dyDescent="0.35">
      <c r="O16" s="35" t="s">
        <v>1092</v>
      </c>
      <c r="Q16" s="62">
        <f>ROUNDUP('2.Audit Plan'!E67,0)</f>
        <v>1</v>
      </c>
      <c r="S16" s="37" t="s">
        <v>213</v>
      </c>
      <c r="T16" s="37">
        <f>SUM(FarmIDWorkers[[#Totals],[Permanent Male Workers]])</f>
        <v>0</v>
      </c>
      <c r="U16" s="66">
        <f>FarmIDWorkers[[#Totals],[Permanent Female Workers]]</f>
        <v>0</v>
      </c>
      <c r="V16" s="37">
        <f>SUM(T16:U16)</f>
        <v>0</v>
      </c>
      <c r="W16" s="67" t="e">
        <f>(SUM(T16:U16)/(SUM($T$19:$U$19)))</f>
        <v>#DIV/0!</v>
      </c>
      <c r="X16" s="67" t="e">
        <f>T16/(T16+U16)</f>
        <v>#DIV/0!</v>
      </c>
      <c r="Y16" s="67" t="e">
        <f>U16/(T16+U16)</f>
        <v>#DIV/0!</v>
      </c>
    </row>
    <row r="17" spans="15:25" x14ac:dyDescent="0.35">
      <c r="P17" s="1"/>
      <c r="Q17" s="35" t="s">
        <v>345</v>
      </c>
      <c r="S17" s="37" t="s">
        <v>214</v>
      </c>
      <c r="T17" s="66">
        <f>FarmIDWorkers[[#Totals],[Temporary Male Workers]]</f>
        <v>0</v>
      </c>
      <c r="U17" s="66">
        <f>FarmIDWorkers[[#Totals],[Temporary Female Workers]]</f>
        <v>0</v>
      </c>
      <c r="V17" s="37">
        <f t="shared" ref="V17:V19" si="0">SUM(T17:U17)</f>
        <v>0</v>
      </c>
      <c r="W17" s="67" t="e">
        <f>(SUM(T17:U17)/(SUM($T$19:$U$19)))</f>
        <v>#DIV/0!</v>
      </c>
      <c r="X17" s="67" t="e">
        <f>T17/(T17+U17)</f>
        <v>#DIV/0!</v>
      </c>
      <c r="Y17" s="67" t="e">
        <f>U17/(T17+U17)</f>
        <v>#DIV/0!</v>
      </c>
    </row>
    <row r="18" spans="15:25" ht="15" customHeight="1" x14ac:dyDescent="0.35">
      <c r="S18" s="37"/>
      <c r="T18" s="66"/>
      <c r="U18" s="66"/>
      <c r="V18" s="37"/>
      <c r="W18" s="67"/>
      <c r="X18" s="67"/>
      <c r="Y18" s="67"/>
    </row>
    <row r="19" spans="15:25" x14ac:dyDescent="0.35">
      <c r="S19" s="37" t="s">
        <v>1093</v>
      </c>
      <c r="T19" s="37">
        <f>SUM(T16:T18)</f>
        <v>0</v>
      </c>
      <c r="U19" s="37">
        <f>SUM(U16:U18)</f>
        <v>0</v>
      </c>
      <c r="V19" s="37">
        <f t="shared" si="0"/>
        <v>0</v>
      </c>
      <c r="W19" s="37"/>
      <c r="X19" s="37"/>
      <c r="Y19" s="37"/>
    </row>
    <row r="20" spans="15:25" x14ac:dyDescent="0.35">
      <c r="O20" s="630" t="s">
        <v>1094</v>
      </c>
      <c r="P20" s="631"/>
      <c r="Q20" s="632"/>
      <c r="T20" s="64"/>
      <c r="W20" s="65"/>
    </row>
    <row r="21" spans="15:25" x14ac:dyDescent="0.35">
      <c r="O21" s="35" t="s">
        <v>1095</v>
      </c>
      <c r="Q21" s="6">
        <f>IF('1.Application Form'!D36='Hidden Lists'!C10,1,0)</f>
        <v>0</v>
      </c>
      <c r="S21" s="636" t="s">
        <v>1096</v>
      </c>
      <c r="T21" s="637"/>
      <c r="U21" s="637"/>
      <c r="V21" s="637"/>
      <c r="W21" s="637"/>
      <c r="X21" s="637"/>
    </row>
    <row r="22" spans="15:25" x14ac:dyDescent="0.35">
      <c r="O22" s="35" t="s">
        <v>1097</v>
      </c>
      <c r="Q22" s="6">
        <f>IF('1.Application Form'!D47&gt;0,0,1)</f>
        <v>1</v>
      </c>
      <c r="T22" s="35" t="s">
        <v>1088</v>
      </c>
      <c r="U22" s="35" t="s">
        <v>445</v>
      </c>
      <c r="V22" s="35" t="s">
        <v>449</v>
      </c>
    </row>
    <row r="23" spans="15:25" x14ac:dyDescent="0.35">
      <c r="O23" s="35" t="s">
        <v>1098</v>
      </c>
      <c r="Q23" s="6">
        <f>Q21+Q22</f>
        <v>1</v>
      </c>
      <c r="S23" s="37" t="s">
        <v>1099</v>
      </c>
      <c r="T23" s="62" t="e">
        <f>($X$14*W16)</f>
        <v>#DIV/0!</v>
      </c>
      <c r="U23" s="61" t="e">
        <f>T23*X16</f>
        <v>#DIV/0!</v>
      </c>
      <c r="V23" s="61" t="e">
        <f>T23*Y16</f>
        <v>#DIV/0!</v>
      </c>
    </row>
    <row r="24" spans="15:25" x14ac:dyDescent="0.35">
      <c r="S24" s="37" t="s">
        <v>1100</v>
      </c>
      <c r="T24" s="62" t="e">
        <f>($X$14*W17)</f>
        <v>#DIV/0!</v>
      </c>
      <c r="U24" s="61" t="e">
        <f>T24*X17</f>
        <v>#DIV/0!</v>
      </c>
      <c r="V24" s="61" t="e">
        <f>T24*Y17</f>
        <v>#DIV/0!</v>
      </c>
    </row>
    <row r="25" spans="15:25" ht="15" thickBot="1" x14ac:dyDescent="0.4">
      <c r="S25" s="37" t="s">
        <v>1093</v>
      </c>
      <c r="T25" s="62"/>
    </row>
    <row r="26" spans="15:25" x14ac:dyDescent="0.35">
      <c r="O26" s="19"/>
    </row>
    <row r="27" spans="15:25" x14ac:dyDescent="0.35">
      <c r="O27" s="1"/>
    </row>
    <row r="28" spans="15:25" x14ac:dyDescent="0.35">
      <c r="O28" s="1"/>
      <c r="S28" s="636" t="s">
        <v>1101</v>
      </c>
      <c r="T28" s="637"/>
      <c r="U28" s="637"/>
      <c r="V28" s="637"/>
      <c r="W28" s="637"/>
      <c r="X28" s="637"/>
    </row>
    <row r="29" spans="15:25" x14ac:dyDescent="0.35">
      <c r="O29" s="1"/>
      <c r="T29" s="35" t="s">
        <v>1088</v>
      </c>
      <c r="U29" s="35" t="s">
        <v>445</v>
      </c>
      <c r="V29" s="35" t="s">
        <v>449</v>
      </c>
    </row>
    <row r="30" spans="15:25" x14ac:dyDescent="0.35">
      <c r="O30" s="1"/>
      <c r="S30" s="37" t="s">
        <v>1099</v>
      </c>
      <c r="T30" s="62" t="e">
        <f t="shared" ref="T30:V31" si="1">_xlfn.FLOOR.MATH(T23,1)</f>
        <v>#DIV/0!</v>
      </c>
      <c r="U30" s="62" t="e">
        <f t="shared" si="1"/>
        <v>#DIV/0!</v>
      </c>
      <c r="V30" s="62" t="e">
        <f t="shared" si="1"/>
        <v>#DIV/0!</v>
      </c>
    </row>
    <row r="31" spans="15:25" x14ac:dyDescent="0.35">
      <c r="O31" s="1"/>
      <c r="S31" s="37" t="s">
        <v>1100</v>
      </c>
      <c r="T31" s="62" t="e">
        <f t="shared" si="1"/>
        <v>#DIV/0!</v>
      </c>
      <c r="U31" s="62" t="e">
        <f t="shared" si="1"/>
        <v>#DIV/0!</v>
      </c>
      <c r="V31" s="62" t="e">
        <f t="shared" si="1"/>
        <v>#DIV/0!</v>
      </c>
    </row>
    <row r="32" spans="15:25" x14ac:dyDescent="0.35">
      <c r="O32" s="145"/>
      <c r="S32" s="37" t="s">
        <v>1093</v>
      </c>
      <c r="T32" s="62"/>
    </row>
    <row r="33" spans="15:24" x14ac:dyDescent="0.35">
      <c r="O33" s="145"/>
    </row>
    <row r="34" spans="15:24" x14ac:dyDescent="0.35">
      <c r="S34" s="636" t="s">
        <v>1102</v>
      </c>
      <c r="T34" s="637"/>
      <c r="U34" s="637"/>
      <c r="V34" s="637"/>
      <c r="W34" s="637"/>
      <c r="X34" s="637"/>
    </row>
    <row r="35" spans="15:24" x14ac:dyDescent="0.35">
      <c r="T35" s="35" t="s">
        <v>1088</v>
      </c>
      <c r="U35" s="35" t="s">
        <v>445</v>
      </c>
      <c r="V35" s="35" t="s">
        <v>449</v>
      </c>
    </row>
    <row r="36" spans="15:24" x14ac:dyDescent="0.35">
      <c r="S36" s="37" t="s">
        <v>1099</v>
      </c>
      <c r="T36" s="62" t="e">
        <f t="shared" ref="T36:V38" si="2">T23-T30</f>
        <v>#DIV/0!</v>
      </c>
      <c r="U36" s="62" t="e">
        <f t="shared" si="2"/>
        <v>#DIV/0!</v>
      </c>
      <c r="V36" s="62" t="e">
        <f t="shared" si="2"/>
        <v>#DIV/0!</v>
      </c>
    </row>
    <row r="37" spans="15:24" x14ac:dyDescent="0.35">
      <c r="S37" s="37" t="s">
        <v>1100</v>
      </c>
      <c r="T37" s="62" t="e">
        <f t="shared" si="2"/>
        <v>#DIV/0!</v>
      </c>
      <c r="U37" s="62" t="e">
        <f t="shared" si="2"/>
        <v>#DIV/0!</v>
      </c>
      <c r="V37" s="62" t="e">
        <f t="shared" si="2"/>
        <v>#DIV/0!</v>
      </c>
    </row>
    <row r="38" spans="15:24" x14ac:dyDescent="0.35">
      <c r="S38" s="37" t="s">
        <v>1093</v>
      </c>
      <c r="T38" s="62">
        <f t="shared" si="2"/>
        <v>0</v>
      </c>
      <c r="U38" s="62">
        <f t="shared" si="2"/>
        <v>0</v>
      </c>
      <c r="V38" s="62">
        <f t="shared" si="2"/>
        <v>0</v>
      </c>
    </row>
    <row r="40" spans="15:24" x14ac:dyDescent="0.35">
      <c r="S40" s="636" t="s">
        <v>1103</v>
      </c>
      <c r="T40" s="637"/>
      <c r="U40" s="637"/>
      <c r="V40" s="637"/>
      <c r="W40" s="637"/>
      <c r="X40" s="637"/>
    </row>
    <row r="41" spans="15:24" x14ac:dyDescent="0.35">
      <c r="T41" s="35" t="s">
        <v>1088</v>
      </c>
      <c r="U41" s="35" t="s">
        <v>445</v>
      </c>
      <c r="V41" s="35" t="s">
        <v>449</v>
      </c>
    </row>
    <row r="42" spans="15:24" x14ac:dyDescent="0.35">
      <c r="S42" s="37" t="s">
        <v>1099</v>
      </c>
      <c r="T42" s="69" t="e">
        <f t="shared" ref="T42:V43" si="3">IF(T36&lt;0.49,ROUNDDOWN(T23,0),ROUNDUP(T23,0))</f>
        <v>#DIV/0!</v>
      </c>
      <c r="U42" s="69" t="e">
        <f t="shared" si="3"/>
        <v>#DIV/0!</v>
      </c>
      <c r="V42" s="69" t="e">
        <f t="shared" si="3"/>
        <v>#DIV/0!</v>
      </c>
    </row>
    <row r="43" spans="15:24" x14ac:dyDescent="0.35">
      <c r="S43" s="37" t="s">
        <v>1100</v>
      </c>
      <c r="T43" s="69" t="e">
        <f t="shared" si="3"/>
        <v>#DIV/0!</v>
      </c>
      <c r="U43" s="69" t="e">
        <f t="shared" si="3"/>
        <v>#DIV/0!</v>
      </c>
      <c r="V43" s="69" t="e">
        <f t="shared" si="3"/>
        <v>#DIV/0!</v>
      </c>
    </row>
    <row r="44" spans="15:24" x14ac:dyDescent="0.35">
      <c r="S44" s="37" t="s">
        <v>1093</v>
      </c>
      <c r="T44" s="62"/>
      <c r="U44" s="62"/>
      <c r="V44" s="62"/>
    </row>
    <row r="51" spans="17:19" x14ac:dyDescent="0.35">
      <c r="Q51" s="6"/>
      <c r="R51" s="6"/>
      <c r="S51" s="6"/>
    </row>
  </sheetData>
  <sheetProtection algorithmName="SHA-512" hashValue="fJFy7oTdCSuytcbEmWufEki/TVsKSYBveSa5+3Bl40eFkdNSBYA8t2ccuE5IouIxFCoXlm45OHba0+RkJ6AExw==" saltValue="HAv0cJNKWemRdX/PwJHuig==" spinCount="100000" sheet="1" objects="1" scenarios="1"/>
  <mergeCells count="11">
    <mergeCell ref="S21:X21"/>
    <mergeCell ref="S28:X28"/>
    <mergeCell ref="S34:X34"/>
    <mergeCell ref="S40:X40"/>
    <mergeCell ref="Z1:AB1"/>
    <mergeCell ref="O20:Q20"/>
    <mergeCell ref="AP2:AQ2"/>
    <mergeCell ref="AO8:AQ8"/>
    <mergeCell ref="AE1:AG1"/>
    <mergeCell ref="O14:Q14"/>
    <mergeCell ref="S14:T14"/>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5ED1-C63E-47C1-B09A-FDC263962794}">
  <sheetPr codeName="Sheet2">
    <tabColor rgb="FF175259"/>
  </sheetPr>
  <dimension ref="A1:O34"/>
  <sheetViews>
    <sheetView showGridLines="0" showWhiteSpace="0" zoomScale="90" zoomScaleNormal="90" workbookViewId="0"/>
  </sheetViews>
  <sheetFormatPr defaultColWidth="10.81640625" defaultRowHeight="14.5" x14ac:dyDescent="0.35"/>
  <cols>
    <col min="1" max="4" width="10.81640625" style="1"/>
    <col min="5" max="5" width="10.81640625" style="112"/>
    <col min="6" max="6" width="15.26953125" style="112" customWidth="1"/>
    <col min="7" max="7" width="11.7265625" style="112" customWidth="1"/>
    <col min="8" max="10" width="10.81640625" style="112"/>
    <col min="11" max="11" width="19.26953125" style="112" customWidth="1"/>
    <col min="12" max="12" width="10.81640625" style="112"/>
    <col min="13" max="13" width="23.453125" style="112" customWidth="1"/>
    <col min="14" max="14" width="15.54296875" style="112" customWidth="1"/>
    <col min="15" max="15" width="10.81640625" style="113"/>
  </cols>
  <sheetData>
    <row r="1" spans="1:15" ht="39" customHeight="1" x14ac:dyDescent="0.35">
      <c r="A1" s="97" t="s">
        <v>32</v>
      </c>
    </row>
    <row r="2" spans="1:15" ht="25.5" customHeight="1" x14ac:dyDescent="0.35">
      <c r="A2" s="98" t="s">
        <v>33</v>
      </c>
      <c r="F2" s="426" t="s">
        <v>34</v>
      </c>
      <c r="G2" s="427"/>
      <c r="H2" s="427"/>
      <c r="I2" s="427"/>
      <c r="J2" s="427"/>
      <c r="K2" s="427"/>
      <c r="L2" s="427"/>
      <c r="M2" s="427"/>
      <c r="N2" s="428"/>
    </row>
    <row r="3" spans="1:15" ht="59.25" customHeight="1" x14ac:dyDescent="0.35">
      <c r="A3" s="99"/>
      <c r="F3" s="429"/>
      <c r="G3" s="430"/>
      <c r="H3" s="430"/>
      <c r="I3" s="430"/>
      <c r="J3" s="430"/>
      <c r="K3" s="430"/>
      <c r="L3" s="430"/>
      <c r="M3" s="430"/>
      <c r="N3" s="431"/>
    </row>
    <row r="4" spans="1:15" ht="16" customHeight="1" x14ac:dyDescent="0.35">
      <c r="F4" s="100"/>
    </row>
    <row r="5" spans="1:15" ht="72" customHeight="1" x14ac:dyDescent="0.35">
      <c r="A5" s="99"/>
      <c r="F5" s="440" t="s">
        <v>35</v>
      </c>
      <c r="G5" s="441"/>
      <c r="H5" s="441"/>
      <c r="I5" s="441"/>
      <c r="J5" s="441"/>
      <c r="K5" s="441"/>
      <c r="L5" s="441"/>
      <c r="M5" s="424" t="s">
        <v>36</v>
      </c>
      <c r="N5" s="425"/>
    </row>
    <row r="6" spans="1:15" x14ac:dyDescent="0.35">
      <c r="F6" s="101"/>
      <c r="G6" s="101"/>
      <c r="H6" s="101"/>
      <c r="I6" s="101"/>
      <c r="J6" s="101"/>
      <c r="K6" s="101"/>
      <c r="L6" s="101"/>
    </row>
    <row r="7" spans="1:15" ht="43.5" customHeight="1" x14ac:dyDescent="0.35">
      <c r="F7" s="432" t="s">
        <v>37</v>
      </c>
      <c r="G7" s="433"/>
      <c r="H7" s="433"/>
      <c r="I7" s="433"/>
      <c r="J7" s="433"/>
      <c r="K7" s="433"/>
      <c r="L7" s="433"/>
      <c r="M7" s="436" t="s">
        <v>38</v>
      </c>
      <c r="N7" s="437"/>
    </row>
    <row r="8" spans="1:15" ht="53.25" customHeight="1" x14ac:dyDescent="0.35">
      <c r="F8" s="434"/>
      <c r="G8" s="435"/>
      <c r="H8" s="435"/>
      <c r="I8" s="435"/>
      <c r="J8" s="435"/>
      <c r="K8" s="435"/>
      <c r="L8" s="435"/>
      <c r="M8" s="438" t="s">
        <v>39</v>
      </c>
      <c r="N8" s="439"/>
    </row>
    <row r="9" spans="1:15" ht="16" customHeight="1" x14ac:dyDescent="0.35">
      <c r="F9" s="102"/>
      <c r="G9" s="6"/>
      <c r="H9" s="102"/>
      <c r="I9" s="102"/>
      <c r="J9" s="102"/>
      <c r="K9" s="102"/>
      <c r="L9" s="102"/>
    </row>
    <row r="10" spans="1:15" ht="16" customHeight="1" x14ac:dyDescent="0.35">
      <c r="F10" s="102"/>
      <c r="G10" s="102"/>
      <c r="H10" s="102"/>
      <c r="I10" s="102"/>
      <c r="J10" s="102"/>
      <c r="K10" s="102"/>
      <c r="L10" s="102"/>
    </row>
    <row r="11" spans="1:15" ht="16" customHeight="1" x14ac:dyDescent="0.35">
      <c r="F11" s="103"/>
      <c r="G11" s="103"/>
      <c r="H11" s="103"/>
      <c r="I11" s="103"/>
      <c r="J11" s="103"/>
      <c r="K11" s="103"/>
      <c r="L11" s="103"/>
    </row>
    <row r="12" spans="1:15" ht="18.649999999999999" customHeight="1" x14ac:dyDescent="0.35">
      <c r="F12" s="104"/>
      <c r="G12" s="102"/>
      <c r="H12" s="102"/>
      <c r="I12" s="102"/>
      <c r="J12" s="105"/>
      <c r="K12" s="105"/>
      <c r="L12" s="105"/>
    </row>
    <row r="13" spans="1:15" ht="23.5" customHeight="1" x14ac:dyDescent="0.35">
      <c r="F13" s="26"/>
      <c r="G13" s="26"/>
      <c r="H13" s="26"/>
      <c r="I13" s="26"/>
      <c r="J13" s="26"/>
      <c r="K13" s="26"/>
      <c r="L13" s="26"/>
    </row>
    <row r="14" spans="1:15" s="45" customFormat="1" ht="18.649999999999999" customHeight="1" x14ac:dyDescent="0.35">
      <c r="A14" s="35"/>
      <c r="B14" s="35"/>
      <c r="C14" s="35"/>
      <c r="D14" s="35"/>
      <c r="E14" s="114"/>
      <c r="F14" s="104"/>
      <c r="G14" s="104"/>
      <c r="H14" s="106"/>
      <c r="I14" s="106"/>
      <c r="J14" s="104"/>
      <c r="K14" s="104"/>
      <c r="L14" s="104"/>
      <c r="M14" s="114"/>
      <c r="N14" s="114"/>
      <c r="O14" s="115"/>
    </row>
    <row r="15" spans="1:15" ht="18.649999999999999" customHeight="1" x14ac:dyDescent="0.35">
      <c r="F15" s="26"/>
      <c r="G15" s="26"/>
      <c r="H15" s="107"/>
      <c r="I15" s="26"/>
      <c r="J15" s="26"/>
      <c r="K15" s="26"/>
      <c r="L15" s="26"/>
    </row>
    <row r="16" spans="1:15" ht="18.649999999999999" customHeight="1" x14ac:dyDescent="0.35">
      <c r="F16" s="104"/>
      <c r="G16" s="104"/>
      <c r="H16" s="104"/>
      <c r="I16" s="104"/>
      <c r="J16" s="104"/>
      <c r="K16" s="104"/>
      <c r="L16" s="104"/>
    </row>
    <row r="17" spans="1:12" ht="26.5" customHeight="1" x14ac:dyDescent="0.35">
      <c r="F17" s="108"/>
      <c r="G17" s="108"/>
      <c r="H17" s="108"/>
      <c r="I17" s="108"/>
      <c r="J17" s="108"/>
      <c r="K17" s="108"/>
      <c r="L17" s="108"/>
    </row>
    <row r="18" spans="1:12" ht="18.649999999999999" customHeight="1" x14ac:dyDescent="0.35">
      <c r="F18" s="104"/>
      <c r="G18" s="104"/>
      <c r="H18" s="104"/>
      <c r="I18" s="104"/>
      <c r="J18" s="104"/>
      <c r="K18" s="104"/>
      <c r="L18" s="104"/>
    </row>
    <row r="19" spans="1:12" ht="18.649999999999999" customHeight="1" x14ac:dyDescent="0.35">
      <c r="F19" s="108"/>
      <c r="G19" s="108"/>
      <c r="H19" s="108"/>
      <c r="I19" s="108"/>
      <c r="J19" s="108"/>
      <c r="K19" s="108"/>
      <c r="L19" s="108"/>
    </row>
    <row r="20" spans="1:12" ht="18.649999999999999" customHeight="1" x14ac:dyDescent="0.35">
      <c r="F20" s="108"/>
      <c r="G20" s="108"/>
      <c r="H20" s="108"/>
      <c r="I20" s="108"/>
      <c r="J20" s="108"/>
      <c r="K20" s="108"/>
      <c r="L20" s="108"/>
    </row>
    <row r="21" spans="1:12" ht="18.649999999999999" customHeight="1" x14ac:dyDescent="0.35">
      <c r="F21" s="108"/>
      <c r="G21" s="108"/>
      <c r="H21" s="108"/>
      <c r="I21" s="108"/>
      <c r="J21" s="108"/>
      <c r="K21" s="108"/>
      <c r="L21" s="108"/>
    </row>
    <row r="22" spans="1:12" ht="18.649999999999999" customHeight="1" x14ac:dyDescent="0.35">
      <c r="F22" s="104"/>
      <c r="G22" s="104"/>
      <c r="H22" s="104"/>
      <c r="I22" s="104"/>
      <c r="J22" s="104"/>
      <c r="K22" s="104"/>
      <c r="L22" s="104"/>
    </row>
    <row r="23" spans="1:12" ht="18.649999999999999" customHeight="1" x14ac:dyDescent="0.35">
      <c r="F23" s="26"/>
      <c r="G23" s="26"/>
      <c r="H23" s="26"/>
      <c r="I23" s="26"/>
      <c r="J23" s="26"/>
      <c r="K23" s="26"/>
      <c r="L23" s="26"/>
    </row>
    <row r="24" spans="1:12" ht="18.649999999999999" customHeight="1" x14ac:dyDescent="0.35">
      <c r="F24" s="104"/>
      <c r="G24" s="104"/>
      <c r="H24" s="104"/>
      <c r="I24" s="104"/>
      <c r="J24" s="104"/>
      <c r="K24" s="104"/>
      <c r="L24" s="104"/>
    </row>
    <row r="25" spans="1:12" ht="18.649999999999999" customHeight="1" x14ac:dyDescent="0.35">
      <c r="F25" s="26"/>
      <c r="G25" s="26"/>
      <c r="H25" s="26"/>
      <c r="I25" s="26"/>
      <c r="J25" s="26"/>
      <c r="K25" s="26"/>
      <c r="L25" s="26"/>
    </row>
    <row r="26" spans="1:12" ht="18.649999999999999" customHeight="1" x14ac:dyDescent="0.35">
      <c r="F26" s="104"/>
      <c r="G26" s="104"/>
      <c r="H26" s="104"/>
      <c r="I26" s="104"/>
      <c r="J26" s="104"/>
      <c r="K26" s="104"/>
      <c r="L26" s="104"/>
    </row>
    <row r="27" spans="1:12" ht="18.649999999999999" customHeight="1" x14ac:dyDescent="0.35">
      <c r="F27" s="26"/>
      <c r="G27" s="26"/>
      <c r="H27" s="26"/>
      <c r="I27" s="26"/>
      <c r="J27" s="26"/>
      <c r="K27" s="26"/>
      <c r="L27" s="26"/>
    </row>
    <row r="28" spans="1:12" ht="18.649999999999999" customHeight="1" x14ac:dyDescent="0.35">
      <c r="F28" s="104"/>
      <c r="G28" s="104"/>
      <c r="H28" s="104"/>
      <c r="I28" s="104"/>
      <c r="J28" s="104"/>
      <c r="K28" s="104"/>
      <c r="L28" s="104"/>
    </row>
    <row r="29" spans="1:12" ht="18.75" customHeight="1" x14ac:dyDescent="0.35">
      <c r="A29" s="109"/>
      <c r="F29" s="108"/>
      <c r="G29" s="108"/>
      <c r="H29" s="108"/>
      <c r="I29" s="108"/>
      <c r="J29" s="108"/>
      <c r="K29" s="108"/>
      <c r="L29" s="108"/>
    </row>
    <row r="30" spans="1:12" ht="21" customHeight="1" x14ac:dyDescent="0.35">
      <c r="F30" s="108"/>
      <c r="G30" s="108"/>
      <c r="H30" s="108"/>
      <c r="I30" s="108"/>
      <c r="J30" s="108"/>
      <c r="K30" s="108"/>
      <c r="L30" s="108"/>
    </row>
    <row r="31" spans="1:12" x14ac:dyDescent="0.35">
      <c r="A31" s="110"/>
    </row>
    <row r="32" spans="1:12" ht="14.5" customHeight="1" x14ac:dyDescent="0.35">
      <c r="F32" s="111"/>
      <c r="G32" s="111"/>
      <c r="H32" s="111"/>
      <c r="I32" s="111"/>
      <c r="J32" s="111"/>
      <c r="K32" s="111"/>
      <c r="L32" s="111"/>
    </row>
    <row r="33" spans="6:12" x14ac:dyDescent="0.35">
      <c r="F33" s="111"/>
      <c r="G33" s="111"/>
      <c r="H33" s="111"/>
      <c r="I33" s="111"/>
      <c r="J33" s="111"/>
      <c r="K33" s="111"/>
      <c r="L33" s="111"/>
    </row>
    <row r="34" spans="6:12" x14ac:dyDescent="0.35">
      <c r="F34" s="6"/>
    </row>
  </sheetData>
  <sheetProtection algorithmName="SHA-512" hashValue="iiW/fSKPAcAfGG1y8qu063kLVEQNYcX60gbR3a+KPB4Wiv2/ftGUDZ0xFbrpgkdzytad/l4CZZ+GSClA1WZcNQ==" saltValue="iBqwTXfSnptTBsVOebJPxQ==" spinCount="100000" sheet="1" objects="1" scenarios="1"/>
  <mergeCells count="6">
    <mergeCell ref="M5:N5"/>
    <mergeCell ref="F2:N3"/>
    <mergeCell ref="F7:L8"/>
    <mergeCell ref="M7:N7"/>
    <mergeCell ref="M8:N8"/>
    <mergeCell ref="F5:L5"/>
  </mergeCells>
  <hyperlinks>
    <hyperlink ref="M5:N5" location="'1.Application Form'!A1" display="Step 1:Fill in the Application Form" xr:uid="{CE6001B1-FCCB-44A6-BD81-7B0CC9F5A283}"/>
    <hyperlink ref="M7:N7" location="'2.Audit Plan'!A1" display="Step 3: Prepare your planning stage on tabs 2, 2a, 2b and 2c." xr:uid="{7404A9C8-B80E-4E4D-9FC1-EAEB1F44D5AB}"/>
    <hyperlink ref="M8:N8" location="'3.Audit Checklist'!A1" display="Step 4: Report audit findings in tabs 3, 3a, 3b and 3c as applicable." xr:uid="{BBD377BD-E2CF-428A-8395-12C9AD3DBE11}"/>
  </hyperlink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0D71D-73D3-4894-9901-A1B9852AD90A}">
  <sheetPr codeName="Sheet3">
    <tabColor rgb="FFFF7373"/>
  </sheetPr>
  <dimension ref="A1:L169"/>
  <sheetViews>
    <sheetView tabSelected="1" zoomScale="80" zoomScaleNormal="80" workbookViewId="0">
      <selection activeCell="G62" sqref="G62"/>
    </sheetView>
  </sheetViews>
  <sheetFormatPr defaultColWidth="9.1796875" defaultRowHeight="12.5" x14ac:dyDescent="0.35"/>
  <cols>
    <col min="1" max="2" width="27.54296875" style="6" customWidth="1"/>
    <col min="3" max="3" width="18" style="6" customWidth="1"/>
    <col min="4" max="4" width="19" style="6" customWidth="1"/>
    <col min="5" max="5" width="17.453125" style="6" customWidth="1"/>
    <col min="6" max="6" width="15.1796875" style="6" customWidth="1"/>
    <col min="7" max="7" width="27.54296875" style="6" customWidth="1"/>
    <col min="8" max="8" width="17.453125" style="6" customWidth="1"/>
    <col min="9" max="9" width="24.453125" style="6" customWidth="1"/>
    <col min="10" max="10" width="22.7265625" style="6" customWidth="1"/>
    <col min="11" max="11" width="19" style="6" customWidth="1"/>
    <col min="12" max="12" width="18.81640625" style="6" bestFit="1" customWidth="1"/>
    <col min="13" max="16384" width="9.1796875" style="6"/>
  </cols>
  <sheetData>
    <row r="1" spans="1:11" x14ac:dyDescent="0.35">
      <c r="A1" s="184" t="s">
        <v>40</v>
      </c>
      <c r="B1" s="185"/>
      <c r="C1" s="185"/>
      <c r="D1" s="185"/>
      <c r="E1" s="185"/>
      <c r="F1" s="185"/>
      <c r="G1" s="185"/>
      <c r="H1" s="185"/>
      <c r="I1" s="185"/>
      <c r="J1" s="186"/>
      <c r="K1" s="183" t="str">
        <f>CONCATENATE('Hidden Lists'!C21," ",'Hidden Lists'!C22)</f>
        <v>Version 2.1 July 2023</v>
      </c>
    </row>
    <row r="2" spans="1:11" ht="19.5" x14ac:dyDescent="0.35">
      <c r="A2" s="468" t="s">
        <v>41</v>
      </c>
      <c r="B2" s="469"/>
      <c r="C2" s="469"/>
      <c r="D2" s="469"/>
      <c r="E2" s="469"/>
      <c r="F2" s="469"/>
      <c r="G2" s="469"/>
      <c r="H2" s="469"/>
      <c r="I2" s="469"/>
      <c r="J2" s="469"/>
      <c r="K2" s="470"/>
    </row>
    <row r="3" spans="1:11" ht="33.75" customHeight="1" x14ac:dyDescent="0.35">
      <c r="A3" s="471" t="s">
        <v>42</v>
      </c>
      <c r="B3" s="472"/>
      <c r="C3" s="472"/>
      <c r="D3" s="472"/>
      <c r="E3" s="472"/>
      <c r="F3" s="472"/>
      <c r="G3" s="472"/>
      <c r="H3" s="472"/>
      <c r="I3" s="472"/>
      <c r="J3" s="472"/>
      <c r="K3" s="473"/>
    </row>
    <row r="4" spans="1:11" ht="14" x14ac:dyDescent="0.35">
      <c r="A4" s="474" t="s">
        <v>43</v>
      </c>
      <c r="B4" s="475"/>
      <c r="C4" s="475"/>
      <c r="D4" s="475"/>
      <c r="E4" s="475"/>
      <c r="F4" s="475"/>
      <c r="G4" s="475"/>
      <c r="H4" s="475"/>
      <c r="I4" s="475"/>
      <c r="J4" s="475"/>
      <c r="K4" s="476"/>
    </row>
    <row r="5" spans="1:11" ht="112.5" customHeight="1" x14ac:dyDescent="0.35">
      <c r="A5" s="477" t="s">
        <v>44</v>
      </c>
      <c r="B5" s="478"/>
      <c r="C5" s="478"/>
      <c r="D5" s="478"/>
      <c r="E5" s="478"/>
      <c r="F5" s="478"/>
      <c r="G5" s="478"/>
      <c r="H5" s="478"/>
      <c r="I5" s="478"/>
      <c r="J5" s="478"/>
      <c r="K5" s="479"/>
    </row>
    <row r="7" spans="1:11" x14ac:dyDescent="0.35">
      <c r="A7" s="188" t="s">
        <v>45</v>
      </c>
      <c r="B7" s="187"/>
      <c r="C7" s="187"/>
      <c r="D7" s="187"/>
      <c r="E7" s="187"/>
      <c r="F7" s="187"/>
      <c r="G7" s="187"/>
      <c r="H7" s="187"/>
      <c r="I7" s="187"/>
      <c r="J7" s="187"/>
      <c r="K7" s="189"/>
    </row>
    <row r="8" spans="1:11" x14ac:dyDescent="0.35">
      <c r="A8" s="465" t="s">
        <v>46</v>
      </c>
      <c r="B8" s="466"/>
      <c r="C8" s="466"/>
      <c r="D8" s="466"/>
      <c r="E8" s="466"/>
      <c r="F8" s="466"/>
      <c r="G8" s="466"/>
      <c r="H8" s="466"/>
      <c r="I8" s="466"/>
      <c r="J8" s="466"/>
      <c r="K8" s="467"/>
    </row>
    <row r="9" spans="1:11" x14ac:dyDescent="0.35">
      <c r="A9" s="485" t="s">
        <v>47</v>
      </c>
      <c r="B9" s="485"/>
      <c r="C9" s="491"/>
      <c r="D9" s="491"/>
      <c r="E9" s="491"/>
      <c r="F9" s="491"/>
      <c r="G9" s="191" t="s">
        <v>48</v>
      </c>
      <c r="H9" s="491"/>
      <c r="I9" s="491"/>
      <c r="J9" s="491"/>
      <c r="K9" s="492"/>
    </row>
    <row r="10" spans="1:11" x14ac:dyDescent="0.35">
      <c r="A10" s="486" t="s">
        <v>49</v>
      </c>
      <c r="B10" s="486"/>
      <c r="C10" s="491"/>
      <c r="D10" s="491"/>
      <c r="E10" s="491"/>
      <c r="F10" s="491"/>
      <c r="G10" s="192" t="s">
        <v>50</v>
      </c>
      <c r="H10" s="483"/>
      <c r="I10" s="484"/>
      <c r="J10" s="484"/>
      <c r="K10" s="488"/>
    </row>
    <row r="11" spans="1:11" ht="22.5" x14ac:dyDescent="0.35">
      <c r="A11" s="487" t="s">
        <v>51</v>
      </c>
      <c r="B11" s="487"/>
      <c r="C11" s="489"/>
      <c r="D11" s="489"/>
      <c r="E11" s="489"/>
      <c r="F11" s="489"/>
      <c r="G11" s="193" t="s">
        <v>52</v>
      </c>
      <c r="H11" s="489"/>
      <c r="I11" s="489"/>
      <c r="J11" s="489"/>
      <c r="K11" s="490"/>
    </row>
    <row r="12" spans="1:11" x14ac:dyDescent="0.35">
      <c r="A12" s="29"/>
      <c r="B12" s="29"/>
      <c r="C12" s="29"/>
      <c r="D12" s="29"/>
      <c r="E12" s="29"/>
      <c r="F12" s="29"/>
      <c r="G12" s="29"/>
      <c r="H12" s="122"/>
      <c r="I12" s="29"/>
      <c r="J12" s="29"/>
      <c r="K12" s="29"/>
    </row>
    <row r="13" spans="1:11" x14ac:dyDescent="0.35">
      <c r="A13" s="493" t="s">
        <v>53</v>
      </c>
      <c r="B13" s="493"/>
      <c r="C13" s="483"/>
      <c r="D13" s="484"/>
      <c r="E13" s="488"/>
      <c r="F13" s="194" t="s">
        <v>54</v>
      </c>
      <c r="G13" s="121"/>
      <c r="H13" s="198" t="s">
        <v>55</v>
      </c>
      <c r="I13" s="446"/>
      <c r="J13" s="512"/>
      <c r="K13" s="447"/>
    </row>
    <row r="14" spans="1:11" x14ac:dyDescent="0.25">
      <c r="A14" s="494"/>
      <c r="B14" s="494"/>
      <c r="C14" s="483"/>
      <c r="D14" s="484"/>
      <c r="E14" s="488"/>
      <c r="F14" s="195" t="s">
        <v>56</v>
      </c>
      <c r="G14" s="175"/>
      <c r="H14" s="199" t="s">
        <v>57</v>
      </c>
      <c r="I14" s="480"/>
      <c r="J14" s="481"/>
      <c r="K14" s="482"/>
    </row>
    <row r="15" spans="1:11" ht="5.25" customHeight="1" x14ac:dyDescent="0.35">
      <c r="A15" s="200"/>
      <c r="B15" s="200"/>
      <c r="C15" s="29"/>
      <c r="D15" s="29"/>
      <c r="E15" s="29"/>
      <c r="F15" s="196"/>
      <c r="G15" s="29"/>
      <c r="H15" s="200"/>
      <c r="I15" s="29"/>
      <c r="J15" s="29"/>
      <c r="K15" s="29"/>
    </row>
    <row r="16" spans="1:11" x14ac:dyDescent="0.35">
      <c r="A16" s="493" t="s">
        <v>58</v>
      </c>
      <c r="B16" s="493"/>
      <c r="C16" s="483"/>
      <c r="D16" s="484"/>
      <c r="E16" s="484"/>
      <c r="F16" s="197" t="s">
        <v>54</v>
      </c>
      <c r="G16" s="121"/>
      <c r="H16" s="198" t="s">
        <v>55</v>
      </c>
      <c r="I16" s="512"/>
      <c r="J16" s="512"/>
      <c r="K16" s="447"/>
    </row>
    <row r="17" spans="1:11" x14ac:dyDescent="0.25">
      <c r="A17" s="494"/>
      <c r="B17" s="494"/>
      <c r="C17" s="483"/>
      <c r="D17" s="484"/>
      <c r="E17" s="513"/>
      <c r="F17" s="195" t="s">
        <v>56</v>
      </c>
      <c r="G17" s="175"/>
      <c r="H17" s="199" t="s">
        <v>57</v>
      </c>
      <c r="I17" s="480"/>
      <c r="J17" s="481"/>
      <c r="K17" s="482"/>
    </row>
    <row r="18" spans="1:11" x14ac:dyDescent="0.35">
      <c r="A18" s="29"/>
      <c r="B18" s="29"/>
      <c r="C18" s="29"/>
      <c r="D18" s="29"/>
      <c r="E18" s="29"/>
      <c r="F18" s="29"/>
      <c r="G18" s="29"/>
      <c r="H18" s="29"/>
      <c r="I18" s="29"/>
      <c r="J18" s="29"/>
      <c r="K18" s="29"/>
    </row>
    <row r="19" spans="1:11" x14ac:dyDescent="0.35">
      <c r="A19" s="202" t="s">
        <v>59</v>
      </c>
      <c r="B19" s="123"/>
      <c r="C19" s="206"/>
      <c r="D19" s="123"/>
      <c r="E19" s="124"/>
      <c r="F19" s="29"/>
      <c r="G19" s="210" t="s">
        <v>60</v>
      </c>
      <c r="H19" s="123"/>
      <c r="I19" s="206"/>
      <c r="J19" s="123"/>
      <c r="K19" s="124"/>
    </row>
    <row r="20" spans="1:11" ht="15" customHeight="1" x14ac:dyDescent="0.35">
      <c r="A20" s="203" t="s">
        <v>61</v>
      </c>
      <c r="B20" s="118"/>
      <c r="C20" s="207" t="s">
        <v>62</v>
      </c>
      <c r="D20" s="444"/>
      <c r="E20" s="445"/>
      <c r="F20" s="125"/>
      <c r="G20" s="203" t="s">
        <v>61</v>
      </c>
      <c r="H20" s="118"/>
      <c r="I20" s="207" t="s">
        <v>62</v>
      </c>
      <c r="J20" s="444"/>
      <c r="K20" s="445"/>
    </row>
    <row r="21" spans="1:11" x14ac:dyDescent="0.35">
      <c r="A21" s="204" t="s">
        <v>63</v>
      </c>
      <c r="B21" s="176"/>
      <c r="C21" s="126"/>
      <c r="D21" s="29"/>
      <c r="E21" s="29"/>
      <c r="F21" s="127"/>
      <c r="G21" s="204" t="s">
        <v>63</v>
      </c>
      <c r="H21" s="176"/>
      <c r="I21" s="212"/>
      <c r="J21" s="29"/>
      <c r="K21" s="29"/>
    </row>
    <row r="22" spans="1:11" x14ac:dyDescent="0.35">
      <c r="A22" s="204" t="s">
        <v>64</v>
      </c>
      <c r="B22" s="177"/>
      <c r="C22" s="208" t="s">
        <v>65</v>
      </c>
      <c r="D22" s="495"/>
      <c r="E22" s="496"/>
      <c r="F22" s="125"/>
      <c r="G22" s="203" t="s">
        <v>64</v>
      </c>
      <c r="H22" s="178"/>
      <c r="I22" s="208" t="s">
        <v>65</v>
      </c>
      <c r="J22" s="495"/>
      <c r="K22" s="496"/>
    </row>
    <row r="23" spans="1:11" x14ac:dyDescent="0.35">
      <c r="A23" s="205" t="s">
        <v>66</v>
      </c>
      <c r="B23" s="119"/>
      <c r="C23" s="209" t="s">
        <v>67</v>
      </c>
      <c r="D23" s="446"/>
      <c r="E23" s="447"/>
      <c r="F23" s="125"/>
      <c r="G23" s="211" t="s">
        <v>66</v>
      </c>
      <c r="H23" s="120"/>
      <c r="I23" s="213" t="s">
        <v>67</v>
      </c>
      <c r="J23" s="446"/>
      <c r="K23" s="447"/>
    </row>
    <row r="24" spans="1:11" x14ac:dyDescent="0.35">
      <c r="A24" s="30"/>
      <c r="B24" s="29"/>
      <c r="C24" s="30"/>
      <c r="D24" s="29"/>
      <c r="E24" s="29"/>
      <c r="F24" s="29"/>
      <c r="G24" s="29"/>
      <c r="H24" s="29"/>
      <c r="I24" s="122"/>
      <c r="J24" s="29"/>
      <c r="K24" s="29"/>
    </row>
    <row r="25" spans="1:11" x14ac:dyDescent="0.35">
      <c r="A25" s="202" t="s">
        <v>68</v>
      </c>
      <c r="B25" s="123"/>
      <c r="C25" s="206"/>
      <c r="D25" s="123"/>
      <c r="E25" s="124"/>
      <c r="F25" s="29"/>
      <c r="G25" s="202" t="s">
        <v>69</v>
      </c>
      <c r="H25" s="123"/>
      <c r="I25" s="206"/>
      <c r="J25" s="123"/>
      <c r="K25" s="124"/>
    </row>
    <row r="26" spans="1:11" x14ac:dyDescent="0.35">
      <c r="A26" s="203" t="s">
        <v>61</v>
      </c>
      <c r="B26" s="118"/>
      <c r="C26" s="207" t="s">
        <v>62</v>
      </c>
      <c r="D26" s="444"/>
      <c r="E26" s="445"/>
      <c r="F26" s="125"/>
      <c r="G26" s="203" t="s">
        <v>61</v>
      </c>
      <c r="H26" s="118"/>
      <c r="I26" s="207" t="s">
        <v>62</v>
      </c>
      <c r="J26" s="444"/>
      <c r="K26" s="445"/>
    </row>
    <row r="27" spans="1:11" x14ac:dyDescent="0.35">
      <c r="A27" s="204" t="s">
        <v>63</v>
      </c>
      <c r="B27" s="176"/>
      <c r="C27" s="212"/>
      <c r="D27" s="29"/>
      <c r="E27" s="29"/>
      <c r="F27" s="125"/>
      <c r="G27" s="204" t="s">
        <v>63</v>
      </c>
      <c r="H27" s="176"/>
      <c r="I27" s="212"/>
      <c r="J27" s="29"/>
      <c r="K27" s="29"/>
    </row>
    <row r="28" spans="1:11" x14ac:dyDescent="0.35">
      <c r="A28" s="204" t="s">
        <v>64</v>
      </c>
      <c r="B28" s="177"/>
      <c r="C28" s="208" t="s">
        <v>65</v>
      </c>
      <c r="D28" s="495"/>
      <c r="E28" s="496"/>
      <c r="F28" s="125"/>
      <c r="G28" s="203" t="s">
        <v>64</v>
      </c>
      <c r="H28" s="178"/>
      <c r="I28" s="208" t="s">
        <v>65</v>
      </c>
      <c r="J28" s="495"/>
      <c r="K28" s="496"/>
    </row>
    <row r="29" spans="1:11" x14ac:dyDescent="0.35">
      <c r="A29" s="205" t="s">
        <v>66</v>
      </c>
      <c r="B29" s="119"/>
      <c r="C29" s="213" t="s">
        <v>67</v>
      </c>
      <c r="D29" s="446"/>
      <c r="E29" s="447"/>
      <c r="F29" s="125"/>
      <c r="G29" s="209" t="s">
        <v>66</v>
      </c>
      <c r="H29" s="120"/>
      <c r="I29" s="213" t="s">
        <v>67</v>
      </c>
      <c r="J29" s="446"/>
      <c r="K29" s="447"/>
    </row>
    <row r="30" spans="1:11" x14ac:dyDescent="0.35">
      <c r="A30" s="30"/>
      <c r="B30" s="29"/>
      <c r="C30" s="30"/>
      <c r="D30" s="29"/>
      <c r="E30" s="29"/>
      <c r="F30" s="29"/>
      <c r="G30" s="29"/>
      <c r="H30" s="29"/>
      <c r="I30" s="30"/>
      <c r="J30" s="29"/>
      <c r="K30" s="29"/>
    </row>
    <row r="32" spans="1:11" x14ac:dyDescent="0.35">
      <c r="A32" s="214" t="s">
        <v>70</v>
      </c>
      <c r="B32" s="185"/>
      <c r="C32" s="185"/>
      <c r="D32" s="185"/>
      <c r="E32" s="185"/>
      <c r="F32" s="185"/>
      <c r="G32" s="185"/>
      <c r="H32" s="185"/>
      <c r="I32" s="185"/>
      <c r="J32" s="185"/>
      <c r="K32" s="8"/>
    </row>
    <row r="33" spans="1:11" ht="36.75" customHeight="1" x14ac:dyDescent="0.35">
      <c r="A33" s="510" t="s">
        <v>71</v>
      </c>
      <c r="B33" s="511"/>
      <c r="C33" s="511"/>
      <c r="D33" s="511"/>
      <c r="E33" s="511"/>
      <c r="F33" s="511"/>
      <c r="G33" s="511"/>
      <c r="H33" s="511"/>
      <c r="I33" s="511"/>
      <c r="J33" s="511"/>
      <c r="K33" s="58"/>
    </row>
    <row r="34" spans="1:11" ht="6.75" customHeight="1" x14ac:dyDescent="0.35">
      <c r="A34" s="57"/>
      <c r="B34" s="132"/>
      <c r="C34" s="57"/>
      <c r="D34" s="132"/>
      <c r="E34" s="57"/>
      <c r="F34" s="57"/>
      <c r="G34" s="57"/>
      <c r="H34" s="57"/>
      <c r="I34" s="57"/>
      <c r="J34" s="57"/>
      <c r="K34" s="27"/>
    </row>
    <row r="35" spans="1:11" x14ac:dyDescent="0.35">
      <c r="A35" s="216" t="s">
        <v>72</v>
      </c>
      <c r="B35" s="28"/>
      <c r="C35" s="217" t="s">
        <v>73</v>
      </c>
      <c r="D35" s="7"/>
    </row>
    <row r="36" spans="1:11" x14ac:dyDescent="0.35">
      <c r="A36" s="217" t="s">
        <v>74</v>
      </c>
      <c r="B36" s="44"/>
      <c r="C36" s="218" t="s">
        <v>75</v>
      </c>
      <c r="D36" s="9"/>
      <c r="H36" s="220" t="s">
        <v>76</v>
      </c>
      <c r="I36" s="220" t="s">
        <v>77</v>
      </c>
      <c r="J36" s="220" t="s">
        <v>78</v>
      </c>
    </row>
    <row r="37" spans="1:11" ht="13.5" customHeight="1" x14ac:dyDescent="0.35">
      <c r="A37" s="218" t="s">
        <v>79</v>
      </c>
      <c r="B37" s="215" t="s">
        <v>80</v>
      </c>
      <c r="C37" s="219" t="s">
        <v>81</v>
      </c>
      <c r="D37" s="7"/>
      <c r="G37" s="194" t="s">
        <v>82</v>
      </c>
      <c r="H37" s="9"/>
      <c r="I37" s="9"/>
      <c r="J37" s="9"/>
    </row>
    <row r="38" spans="1:11" ht="14.5" x14ac:dyDescent="0.35">
      <c r="A38" s="497" t="str">
        <f>IFERROR(VLOOKUP(D37,'Hidden Lists'!P3:Q7,2,FALSE)," ")</f>
        <v xml:space="preserve"> </v>
      </c>
      <c r="B38" s="498"/>
      <c r="C38" s="498"/>
      <c r="D38" s="498"/>
      <c r="E38" s="499"/>
      <c r="G38" s="201" t="s">
        <v>83</v>
      </c>
      <c r="H38" s="9"/>
      <c r="I38" s="9"/>
      <c r="J38" s="9"/>
    </row>
    <row r="39" spans="1:11" ht="14.5" x14ac:dyDescent="0.35">
      <c r="A39" s="500"/>
      <c r="B39" s="501"/>
      <c r="C39" s="501"/>
      <c r="D39" s="501"/>
      <c r="E39" s="502"/>
      <c r="G39" s="195" t="s">
        <v>84</v>
      </c>
      <c r="H39" s="9"/>
      <c r="I39" s="9"/>
      <c r="J39" s="9"/>
    </row>
    <row r="40" spans="1:11" ht="13.5" customHeight="1" x14ac:dyDescent="0.35">
      <c r="A40" s="503"/>
      <c r="B40" s="504"/>
      <c r="C40" s="504"/>
      <c r="D40" s="504"/>
      <c r="E40" s="505"/>
      <c r="G40" s="204" t="s">
        <v>85</v>
      </c>
      <c r="H40" s="9"/>
      <c r="I40" s="9"/>
      <c r="J40" s="9"/>
    </row>
    <row r="41" spans="1:11" x14ac:dyDescent="0.35">
      <c r="A41" s="460" t="s">
        <v>86</v>
      </c>
      <c r="B41" s="461"/>
      <c r="C41" s="7"/>
      <c r="D41" s="216" t="s">
        <v>88</v>
      </c>
      <c r="E41" s="182"/>
    </row>
    <row r="42" spans="1:11" x14ac:dyDescent="0.35">
      <c r="A42" s="519" t="s">
        <v>89</v>
      </c>
      <c r="B42" s="520"/>
      <c r="C42" s="9"/>
      <c r="I42" s="221" t="s">
        <v>91</v>
      </c>
    </row>
    <row r="43" spans="1:11" ht="13.5" customHeight="1" x14ac:dyDescent="0.35">
      <c r="A43" s="48"/>
      <c r="B43" s="48"/>
      <c r="C43" s="48"/>
      <c r="G43" s="521" t="s">
        <v>92</v>
      </c>
      <c r="H43" s="522"/>
      <c r="I43" s="9"/>
    </row>
    <row r="44" spans="1:11" ht="13.5" customHeight="1" x14ac:dyDescent="0.35">
      <c r="A44" s="459" t="s">
        <v>93</v>
      </c>
      <c r="B44" s="459"/>
      <c r="C44" s="9"/>
      <c r="D44" s="9"/>
      <c r="E44" s="9"/>
    </row>
    <row r="45" spans="1:11" ht="15" customHeight="1" x14ac:dyDescent="0.35">
      <c r="A45" s="459"/>
      <c r="B45" s="459"/>
      <c r="C45" s="9"/>
      <c r="D45" s="9"/>
      <c r="E45" s="9"/>
    </row>
    <row r="46" spans="1:11" ht="15" customHeight="1" x14ac:dyDescent="0.35">
      <c r="A46" s="459"/>
      <c r="B46" s="459"/>
      <c r="C46" s="9"/>
      <c r="D46" s="9"/>
      <c r="E46" s="9"/>
    </row>
    <row r="47" spans="1:11" ht="15" customHeight="1" x14ac:dyDescent="0.35">
      <c r="A47" s="459"/>
      <c r="B47" s="459"/>
      <c r="C47" s="9"/>
      <c r="D47" s="9"/>
      <c r="E47" s="9"/>
      <c r="G47" s="506" t="s">
        <v>94</v>
      </c>
      <c r="H47" s="506"/>
      <c r="I47" s="463"/>
    </row>
    <row r="48" spans="1:11" ht="15" customHeight="1" x14ac:dyDescent="0.35">
      <c r="G48" s="506"/>
      <c r="H48" s="506"/>
      <c r="I48" s="464"/>
    </row>
    <row r="49" spans="1:9" ht="15" customHeight="1" x14ac:dyDescent="0.35">
      <c r="A49" s="525" t="s">
        <v>95</v>
      </c>
      <c r="B49" s="526"/>
      <c r="C49" s="9"/>
      <c r="D49" s="9"/>
      <c r="E49" s="9"/>
      <c r="G49" s="523" t="s">
        <v>96</v>
      </c>
      <c r="H49" s="524"/>
    </row>
    <row r="50" spans="1:9" x14ac:dyDescent="0.35">
      <c r="A50" s="527"/>
      <c r="B50" s="528"/>
      <c r="C50" s="9"/>
      <c r="D50" s="9"/>
      <c r="E50" s="9"/>
      <c r="G50" s="222" t="str">
        <f>IF(I47="","",I47-90)</f>
        <v/>
      </c>
      <c r="H50" s="223" t="str">
        <f>IF(G50="","",I47+90)</f>
        <v/>
      </c>
    </row>
    <row r="51" spans="1:9" x14ac:dyDescent="0.35">
      <c r="A51" s="529"/>
      <c r="B51" s="530"/>
      <c r="C51" s="9"/>
      <c r="D51" s="9"/>
      <c r="E51" s="9"/>
    </row>
    <row r="53" spans="1:9" x14ac:dyDescent="0.35">
      <c r="A53" s="47" t="s">
        <v>97</v>
      </c>
      <c r="B53" s="46"/>
      <c r="C53" s="46"/>
      <c r="D53" s="46"/>
      <c r="E53" s="46"/>
      <c r="F53" s="46"/>
      <c r="G53" s="46"/>
      <c r="H53" s="46"/>
      <c r="I53" s="8"/>
    </row>
    <row r="54" spans="1:9" ht="28.5" customHeight="1" x14ac:dyDescent="0.35">
      <c r="A54" s="510" t="s">
        <v>98</v>
      </c>
      <c r="B54" s="511"/>
      <c r="C54" s="511"/>
      <c r="D54" s="511"/>
      <c r="E54" s="511"/>
      <c r="F54" s="511"/>
      <c r="G54" s="511"/>
      <c r="H54" s="511"/>
      <c r="I54" s="531"/>
    </row>
    <row r="55" spans="1:9" ht="54" customHeight="1" x14ac:dyDescent="0.35">
      <c r="A55" s="226" t="s">
        <v>99</v>
      </c>
      <c r="B55" s="227" t="s">
        <v>100</v>
      </c>
      <c r="C55" s="227" t="s">
        <v>101</v>
      </c>
      <c r="D55" s="228" t="s">
        <v>102</v>
      </c>
      <c r="E55" s="229" t="s">
        <v>103</v>
      </c>
      <c r="F55" s="230" t="s">
        <v>104</v>
      </c>
      <c r="G55" s="231"/>
      <c r="H55" s="231"/>
      <c r="I55" s="231"/>
    </row>
    <row r="56" spans="1:9" x14ac:dyDescent="0.25">
      <c r="A56" s="12"/>
      <c r="B56" s="12"/>
      <c r="C56" s="12"/>
      <c r="D56" s="13"/>
      <c r="E56" s="13"/>
      <c r="F56" s="13"/>
    </row>
    <row r="57" spans="1:9" x14ac:dyDescent="0.25">
      <c r="A57" s="12"/>
      <c r="B57" s="12"/>
      <c r="C57" s="13"/>
      <c r="D57" s="13"/>
      <c r="E57" s="13"/>
      <c r="F57" s="13"/>
    </row>
    <row r="58" spans="1:9" x14ac:dyDescent="0.25">
      <c r="A58" s="12"/>
      <c r="B58" s="12"/>
      <c r="C58" s="13"/>
      <c r="D58" s="13"/>
      <c r="E58" s="13"/>
      <c r="F58" s="13"/>
    </row>
    <row r="59" spans="1:9" x14ac:dyDescent="0.25">
      <c r="A59" s="12"/>
      <c r="B59" s="12"/>
      <c r="C59" s="13"/>
      <c r="D59" s="13"/>
      <c r="E59" s="13"/>
      <c r="F59" s="13"/>
    </row>
    <row r="60" spans="1:9" x14ac:dyDescent="0.25">
      <c r="A60" s="12"/>
      <c r="B60" s="12"/>
      <c r="C60" s="13"/>
      <c r="D60" s="13"/>
      <c r="E60" s="13"/>
      <c r="F60" s="13"/>
    </row>
    <row r="61" spans="1:9" x14ac:dyDescent="0.25">
      <c r="A61" s="12"/>
      <c r="B61" s="12"/>
      <c r="C61" s="13"/>
      <c r="D61" s="13"/>
      <c r="E61" s="13"/>
      <c r="F61" s="13"/>
    </row>
    <row r="62" spans="1:9" x14ac:dyDescent="0.25">
      <c r="A62" s="12"/>
      <c r="B62" s="12"/>
      <c r="C62" s="13"/>
      <c r="D62" s="13"/>
      <c r="E62" s="13"/>
      <c r="F62" s="13"/>
    </row>
    <row r="63" spans="1:9" x14ac:dyDescent="0.25">
      <c r="A63" s="12"/>
      <c r="B63" s="12"/>
      <c r="C63" s="13"/>
      <c r="D63" s="13"/>
      <c r="E63" s="13"/>
      <c r="F63" s="13"/>
    </row>
    <row r="64" spans="1:9" x14ac:dyDescent="0.25">
      <c r="A64" s="12"/>
      <c r="B64" s="12"/>
      <c r="C64" s="13"/>
      <c r="D64" s="13"/>
      <c r="E64" s="13"/>
      <c r="F64" s="13"/>
    </row>
    <row r="65" spans="1:6" x14ac:dyDescent="0.25">
      <c r="A65" s="12"/>
      <c r="B65" s="12"/>
      <c r="C65" s="13"/>
      <c r="D65" s="13"/>
      <c r="E65" s="13"/>
      <c r="F65" s="13"/>
    </row>
    <row r="66" spans="1:6" x14ac:dyDescent="0.25">
      <c r="A66" s="12"/>
      <c r="B66" s="12"/>
      <c r="C66" s="13"/>
      <c r="D66" s="13"/>
      <c r="E66" s="13"/>
      <c r="F66" s="13"/>
    </row>
    <row r="67" spans="1:6" x14ac:dyDescent="0.25">
      <c r="A67" s="12"/>
      <c r="B67" s="12"/>
      <c r="C67" s="13"/>
      <c r="D67" s="13"/>
      <c r="E67" s="13"/>
      <c r="F67" s="13"/>
    </row>
    <row r="68" spans="1:6" x14ac:dyDescent="0.25">
      <c r="A68" s="12"/>
      <c r="B68" s="12"/>
      <c r="C68" s="13"/>
      <c r="D68" s="13"/>
      <c r="E68" s="13"/>
      <c r="F68" s="13"/>
    </row>
    <row r="69" spans="1:6" x14ac:dyDescent="0.25">
      <c r="A69" s="12"/>
      <c r="B69" s="12"/>
      <c r="C69" s="13"/>
      <c r="D69" s="13"/>
      <c r="E69" s="13"/>
      <c r="F69" s="13"/>
    </row>
    <row r="70" spans="1:6" x14ac:dyDescent="0.25">
      <c r="A70" s="12"/>
      <c r="B70" s="12"/>
      <c r="C70" s="12"/>
      <c r="D70" s="13"/>
      <c r="E70" s="13"/>
      <c r="F70" s="13"/>
    </row>
    <row r="71" spans="1:6" x14ac:dyDescent="0.25">
      <c r="A71" s="12"/>
      <c r="B71" s="12"/>
      <c r="C71" s="12"/>
      <c r="D71" s="13"/>
      <c r="E71" s="13"/>
      <c r="F71" s="13"/>
    </row>
    <row r="72" spans="1:6" x14ac:dyDescent="0.25">
      <c r="A72" s="12"/>
      <c r="B72" s="12"/>
      <c r="C72" s="12"/>
      <c r="D72" s="13"/>
      <c r="E72" s="13"/>
      <c r="F72" s="13"/>
    </row>
    <row r="73" spans="1:6" x14ac:dyDescent="0.25">
      <c r="A73" s="12"/>
      <c r="B73" s="12"/>
      <c r="C73" s="12"/>
      <c r="D73" s="13"/>
      <c r="E73" s="13"/>
      <c r="F73" s="13"/>
    </row>
    <row r="74" spans="1:6" x14ac:dyDescent="0.25">
      <c r="A74" s="12"/>
      <c r="B74" s="12"/>
      <c r="C74" s="12"/>
      <c r="D74" s="13"/>
      <c r="E74" s="13"/>
      <c r="F74" s="13"/>
    </row>
    <row r="75" spans="1:6" x14ac:dyDescent="0.25">
      <c r="A75" s="12"/>
      <c r="B75" s="12"/>
      <c r="C75" s="12"/>
      <c r="D75" s="13"/>
      <c r="E75" s="13"/>
      <c r="F75" s="13"/>
    </row>
    <row r="76" spans="1:6" x14ac:dyDescent="0.25">
      <c r="A76" s="12"/>
      <c r="B76" s="12"/>
      <c r="C76" s="12"/>
      <c r="D76" s="13"/>
      <c r="E76" s="13"/>
      <c r="F76" s="13"/>
    </row>
    <row r="77" spans="1:6" x14ac:dyDescent="0.25">
      <c r="A77" s="12"/>
      <c r="B77" s="12"/>
      <c r="C77" s="12"/>
      <c r="D77" s="13"/>
      <c r="E77" s="13"/>
      <c r="F77" s="13"/>
    </row>
    <row r="78" spans="1:6" x14ac:dyDescent="0.25">
      <c r="A78" s="12"/>
      <c r="B78" s="12"/>
      <c r="C78" s="12"/>
      <c r="D78" s="13"/>
      <c r="E78" s="13"/>
      <c r="F78" s="13"/>
    </row>
    <row r="79" spans="1:6" x14ac:dyDescent="0.25">
      <c r="A79" s="12"/>
      <c r="B79" s="12"/>
      <c r="C79" s="12"/>
      <c r="D79" s="13"/>
      <c r="E79" s="13"/>
      <c r="F79" s="13"/>
    </row>
    <row r="80" spans="1:6" x14ac:dyDescent="0.25">
      <c r="A80" s="12"/>
      <c r="B80" s="12"/>
      <c r="C80" s="12"/>
      <c r="D80" s="13"/>
      <c r="E80" s="13"/>
      <c r="F80" s="13"/>
    </row>
    <row r="81" spans="1:12" x14ac:dyDescent="0.25">
      <c r="A81" s="12"/>
      <c r="B81" s="12"/>
      <c r="C81" s="12"/>
      <c r="D81" s="13"/>
      <c r="E81" s="13"/>
      <c r="F81" s="13"/>
    </row>
    <row r="82" spans="1:12" x14ac:dyDescent="0.25">
      <c r="A82" s="12"/>
      <c r="B82" s="12"/>
      <c r="C82" s="13"/>
      <c r="D82" s="13"/>
      <c r="E82" s="13"/>
      <c r="F82" s="13"/>
    </row>
    <row r="83" spans="1:12" x14ac:dyDescent="0.25">
      <c r="A83" s="12"/>
      <c r="B83" s="12"/>
      <c r="C83" s="13"/>
      <c r="D83" s="13"/>
      <c r="E83" s="13"/>
      <c r="F83" s="13"/>
    </row>
    <row r="84" spans="1:12" x14ac:dyDescent="0.25">
      <c r="A84" s="12"/>
      <c r="B84" s="12"/>
      <c r="C84" s="13"/>
      <c r="D84" s="13"/>
      <c r="E84" s="13"/>
      <c r="F84" s="13"/>
    </row>
    <row r="85" spans="1:12" x14ac:dyDescent="0.35">
      <c r="A85" s="13"/>
      <c r="B85" s="13"/>
      <c r="C85" s="13"/>
      <c r="D85" s="13"/>
      <c r="E85" s="13"/>
      <c r="F85" s="13"/>
    </row>
    <row r="86" spans="1:12" x14ac:dyDescent="0.25">
      <c r="A86" s="224">
        <f>SUBTOTAL(103,FarmIDApp[Site Name])</f>
        <v>0</v>
      </c>
      <c r="B86" s="224"/>
      <c r="C86" s="224"/>
      <c r="D86" s="225"/>
      <c r="E86" s="225"/>
      <c r="F86" s="225"/>
    </row>
    <row r="88" spans="1:12" ht="30.75" customHeight="1" x14ac:dyDescent="0.35">
      <c r="A88" s="456" t="s">
        <v>111</v>
      </c>
      <c r="B88" s="456"/>
      <c r="C88" s="448"/>
      <c r="D88" s="448"/>
      <c r="E88" s="448"/>
      <c r="F88" s="448"/>
      <c r="G88" s="448"/>
      <c r="H88" s="448"/>
    </row>
    <row r="89" spans="1:12" ht="27" customHeight="1" x14ac:dyDescent="0.35">
      <c r="A89" s="518" t="s">
        <v>112</v>
      </c>
      <c r="B89" s="518"/>
      <c r="C89" s="448"/>
      <c r="D89" s="448"/>
      <c r="E89" s="448"/>
      <c r="F89" s="448"/>
      <c r="G89" s="448"/>
      <c r="H89" s="448"/>
    </row>
    <row r="92" spans="1:12" x14ac:dyDescent="0.35">
      <c r="A92" s="47" t="s">
        <v>113</v>
      </c>
      <c r="B92" s="46"/>
      <c r="C92" s="46"/>
      <c r="D92" s="46"/>
      <c r="E92" s="46"/>
      <c r="F92" s="46"/>
      <c r="G92" s="46"/>
      <c r="H92" s="46"/>
      <c r="I92" s="46"/>
      <c r="J92" s="46"/>
      <c r="K92" s="46"/>
      <c r="L92" s="8"/>
    </row>
    <row r="93" spans="1:12" ht="52.5" customHeight="1" x14ac:dyDescent="0.35">
      <c r="A93" s="516" t="str">
        <f>IF(C42='Hidden Lists'!F3,'Hidden Lists'!U9,'Hidden Lists'!U10)</f>
        <v>Please do not fill in this section as social requirements of the chapter 5 are not applicable to you (cell C42).</v>
      </c>
      <c r="B93" s="516"/>
      <c r="C93" s="516"/>
      <c r="D93" s="516"/>
      <c r="E93" s="516"/>
      <c r="F93" s="516"/>
      <c r="G93" s="516"/>
      <c r="H93" s="516"/>
      <c r="I93" s="516"/>
      <c r="J93" s="516"/>
      <c r="K93" s="516"/>
      <c r="L93" s="517"/>
    </row>
    <row r="94" spans="1:12" ht="25" x14ac:dyDescent="0.35">
      <c r="A94" s="49" t="s">
        <v>99</v>
      </c>
      <c r="B94" s="50" t="s">
        <v>114</v>
      </c>
      <c r="C94" s="50" t="s">
        <v>115</v>
      </c>
      <c r="D94" s="50" t="s">
        <v>116</v>
      </c>
      <c r="E94" s="50" t="s">
        <v>117</v>
      </c>
      <c r="F94" s="167" t="s">
        <v>118</v>
      </c>
      <c r="G94" s="167" t="s">
        <v>119</v>
      </c>
      <c r="H94" s="168" t="s">
        <v>120</v>
      </c>
      <c r="I94" s="169" t="s">
        <v>121</v>
      </c>
      <c r="J94" s="168" t="s">
        <v>122</v>
      </c>
      <c r="K94" s="169" t="s">
        <v>123</v>
      </c>
      <c r="L94" s="170" t="s">
        <v>124</v>
      </c>
    </row>
    <row r="95" spans="1:12" x14ac:dyDescent="0.25">
      <c r="A95" s="10">
        <f>A56</f>
        <v>0</v>
      </c>
      <c r="B95" s="12"/>
      <c r="C95" s="31"/>
      <c r="D95" s="146"/>
      <c r="E95" s="147"/>
      <c r="F95" s="147"/>
      <c r="G95" s="147"/>
      <c r="H95" s="147"/>
      <c r="I95" s="147"/>
      <c r="J95" s="147"/>
      <c r="K95" s="147"/>
      <c r="L95" s="147"/>
    </row>
    <row r="96" spans="1:12" x14ac:dyDescent="0.25">
      <c r="A96" s="10">
        <f>A57</f>
        <v>0</v>
      </c>
      <c r="B96" s="12"/>
      <c r="C96" s="31"/>
      <c r="D96" s="32"/>
      <c r="E96" s="33"/>
      <c r="F96" s="33"/>
      <c r="G96" s="33"/>
      <c r="H96" s="33"/>
      <c r="I96" s="33"/>
      <c r="J96" s="33"/>
      <c r="K96" s="33"/>
      <c r="L96" s="33"/>
    </row>
    <row r="97" spans="1:12" x14ac:dyDescent="0.25">
      <c r="A97" s="10">
        <f>A58</f>
        <v>0</v>
      </c>
      <c r="B97" s="12"/>
      <c r="C97" s="31"/>
      <c r="D97" s="32"/>
      <c r="E97" s="33"/>
      <c r="F97" s="33"/>
      <c r="G97" s="33"/>
      <c r="H97" s="33"/>
      <c r="I97" s="33"/>
      <c r="J97" s="33"/>
      <c r="K97" s="33"/>
      <c r="L97" s="33"/>
    </row>
    <row r="98" spans="1:12" x14ac:dyDescent="0.25">
      <c r="A98" s="10">
        <f>A59</f>
        <v>0</v>
      </c>
      <c r="B98" s="12"/>
      <c r="C98" s="31"/>
      <c r="D98" s="32"/>
      <c r="E98" s="33"/>
      <c r="F98" s="33"/>
      <c r="G98" s="33"/>
      <c r="H98" s="33"/>
      <c r="I98" s="33"/>
      <c r="J98" s="33"/>
      <c r="K98" s="33"/>
      <c r="L98" s="33"/>
    </row>
    <row r="99" spans="1:12" x14ac:dyDescent="0.25">
      <c r="A99" s="10">
        <f t="shared" ref="A99:A101" si="0">A60</f>
        <v>0</v>
      </c>
      <c r="B99" s="12"/>
      <c r="C99" s="31"/>
      <c r="D99" s="32"/>
      <c r="E99" s="33"/>
      <c r="F99" s="33"/>
      <c r="G99" s="33"/>
      <c r="H99" s="33"/>
      <c r="I99" s="33"/>
      <c r="J99" s="33"/>
      <c r="K99" s="33"/>
      <c r="L99" s="33"/>
    </row>
    <row r="100" spans="1:12" x14ac:dyDescent="0.25">
      <c r="A100" s="10">
        <f t="shared" si="0"/>
        <v>0</v>
      </c>
      <c r="B100" s="12"/>
      <c r="C100" s="31"/>
      <c r="D100" s="32"/>
      <c r="E100" s="33"/>
      <c r="F100" s="33"/>
      <c r="G100" s="33"/>
      <c r="H100" s="33"/>
      <c r="I100" s="33"/>
      <c r="J100" s="33"/>
      <c r="K100" s="33"/>
      <c r="L100" s="33"/>
    </row>
    <row r="101" spans="1:12" x14ac:dyDescent="0.25">
      <c r="A101" s="10">
        <f t="shared" si="0"/>
        <v>0</v>
      </c>
      <c r="B101" s="12"/>
      <c r="C101" s="31"/>
      <c r="D101" s="32"/>
      <c r="E101" s="33"/>
      <c r="F101" s="33"/>
      <c r="G101" s="33"/>
      <c r="H101" s="33"/>
      <c r="I101" s="33"/>
      <c r="J101" s="33"/>
      <c r="K101" s="33"/>
      <c r="L101" s="33"/>
    </row>
    <row r="102" spans="1:12" x14ac:dyDescent="0.25">
      <c r="A102" s="10">
        <f t="shared" ref="A102:A108" si="1">A63</f>
        <v>0</v>
      </c>
      <c r="B102" s="12"/>
      <c r="C102" s="31"/>
      <c r="D102" s="32"/>
      <c r="E102" s="33"/>
      <c r="F102" s="33"/>
      <c r="G102" s="33"/>
      <c r="H102" s="33"/>
      <c r="I102" s="33"/>
      <c r="J102" s="33"/>
      <c r="K102" s="33"/>
      <c r="L102" s="33"/>
    </row>
    <row r="103" spans="1:12" x14ac:dyDescent="0.25">
      <c r="A103" s="10">
        <f t="shared" si="1"/>
        <v>0</v>
      </c>
      <c r="B103" s="12"/>
      <c r="C103" s="31"/>
      <c r="D103" s="32"/>
      <c r="E103" s="33"/>
      <c r="F103" s="33"/>
      <c r="G103" s="33"/>
      <c r="H103" s="33"/>
      <c r="I103" s="33"/>
      <c r="J103" s="33"/>
      <c r="K103" s="33"/>
      <c r="L103" s="33"/>
    </row>
    <row r="104" spans="1:12" x14ac:dyDescent="0.25">
      <c r="A104" s="10">
        <f t="shared" si="1"/>
        <v>0</v>
      </c>
      <c r="B104" s="12"/>
      <c r="C104" s="31"/>
      <c r="D104" s="32"/>
      <c r="E104" s="33"/>
      <c r="F104" s="33"/>
      <c r="G104" s="33"/>
      <c r="H104" s="33"/>
      <c r="I104" s="33"/>
      <c r="J104" s="33"/>
      <c r="K104" s="33"/>
      <c r="L104" s="33"/>
    </row>
    <row r="105" spans="1:12" x14ac:dyDescent="0.25">
      <c r="A105" s="10">
        <f t="shared" si="1"/>
        <v>0</v>
      </c>
      <c r="B105" s="12"/>
      <c r="C105" s="31"/>
      <c r="D105" s="32"/>
      <c r="E105" s="33"/>
      <c r="F105" s="33"/>
      <c r="G105" s="33"/>
      <c r="H105" s="33"/>
      <c r="I105" s="33"/>
      <c r="J105" s="33"/>
      <c r="K105" s="33"/>
      <c r="L105" s="33"/>
    </row>
    <row r="106" spans="1:12" x14ac:dyDescent="0.25">
      <c r="A106" s="10">
        <f t="shared" si="1"/>
        <v>0</v>
      </c>
      <c r="B106" s="12"/>
      <c r="C106" s="31"/>
      <c r="D106" s="32"/>
      <c r="E106" s="33"/>
      <c r="F106" s="33"/>
      <c r="G106" s="33"/>
      <c r="H106" s="33"/>
      <c r="I106" s="33"/>
      <c r="J106" s="33"/>
      <c r="K106" s="33"/>
      <c r="L106" s="33"/>
    </row>
    <row r="107" spans="1:12" x14ac:dyDescent="0.25">
      <c r="A107" s="10">
        <f t="shared" si="1"/>
        <v>0</v>
      </c>
      <c r="B107" s="12"/>
      <c r="C107" s="31"/>
      <c r="D107" s="32"/>
      <c r="E107" s="33"/>
      <c r="F107" s="33"/>
      <c r="G107" s="33"/>
      <c r="H107" s="33"/>
      <c r="I107" s="33"/>
      <c r="J107" s="33"/>
      <c r="K107" s="33"/>
      <c r="L107" s="33"/>
    </row>
    <row r="108" spans="1:12" x14ac:dyDescent="0.25">
      <c r="A108" s="10">
        <f t="shared" si="1"/>
        <v>0</v>
      </c>
      <c r="B108" s="12"/>
      <c r="C108" s="31"/>
      <c r="D108" s="32"/>
      <c r="E108" s="33"/>
      <c r="F108" s="33"/>
      <c r="G108" s="33"/>
      <c r="H108" s="33"/>
      <c r="I108" s="33"/>
      <c r="J108" s="33"/>
      <c r="K108" s="33"/>
      <c r="L108" s="33"/>
    </row>
    <row r="109" spans="1:12" x14ac:dyDescent="0.25">
      <c r="A109" s="10">
        <f t="shared" ref="A109:A124" si="2">A70</f>
        <v>0</v>
      </c>
      <c r="B109" s="12"/>
      <c r="C109" s="31"/>
      <c r="D109" s="32"/>
      <c r="E109" s="33"/>
      <c r="F109" s="33"/>
      <c r="G109" s="33"/>
      <c r="H109" s="33"/>
      <c r="I109" s="33"/>
      <c r="J109" s="33"/>
      <c r="K109" s="33"/>
      <c r="L109" s="33"/>
    </row>
    <row r="110" spans="1:12" x14ac:dyDescent="0.25">
      <c r="A110" s="10">
        <f t="shared" si="2"/>
        <v>0</v>
      </c>
      <c r="B110" s="12"/>
      <c r="C110" s="31"/>
      <c r="D110" s="32"/>
      <c r="E110" s="33"/>
      <c r="F110" s="33"/>
      <c r="G110" s="33"/>
      <c r="H110" s="33"/>
      <c r="I110" s="33"/>
      <c r="J110" s="33"/>
      <c r="K110" s="33"/>
      <c r="L110" s="33"/>
    </row>
    <row r="111" spans="1:12" x14ac:dyDescent="0.25">
      <c r="A111" s="10">
        <f t="shared" si="2"/>
        <v>0</v>
      </c>
      <c r="B111" s="12"/>
      <c r="C111" s="31"/>
      <c r="D111" s="32"/>
      <c r="E111" s="33"/>
      <c r="F111" s="33"/>
      <c r="G111" s="33"/>
      <c r="H111" s="33"/>
      <c r="I111" s="33"/>
      <c r="J111" s="33"/>
      <c r="K111" s="33"/>
      <c r="L111" s="33"/>
    </row>
    <row r="112" spans="1:12" x14ac:dyDescent="0.25">
      <c r="A112" s="10">
        <f t="shared" si="2"/>
        <v>0</v>
      </c>
      <c r="B112" s="12"/>
      <c r="C112" s="31"/>
      <c r="D112" s="32"/>
      <c r="E112" s="33"/>
      <c r="F112" s="33"/>
      <c r="G112" s="33"/>
      <c r="H112" s="33"/>
      <c r="I112" s="33"/>
      <c r="J112" s="33"/>
      <c r="K112" s="33"/>
      <c r="L112" s="33"/>
    </row>
    <row r="113" spans="1:12" x14ac:dyDescent="0.25">
      <c r="A113" s="10">
        <f t="shared" si="2"/>
        <v>0</v>
      </c>
      <c r="B113" s="12"/>
      <c r="C113" s="31"/>
      <c r="D113" s="32"/>
      <c r="E113" s="33"/>
      <c r="F113" s="33"/>
      <c r="G113" s="33"/>
      <c r="H113" s="33"/>
      <c r="I113" s="33"/>
      <c r="J113" s="33"/>
      <c r="K113" s="33"/>
      <c r="L113" s="33"/>
    </row>
    <row r="114" spans="1:12" x14ac:dyDescent="0.25">
      <c r="A114" s="10">
        <f t="shared" si="2"/>
        <v>0</v>
      </c>
      <c r="B114" s="12"/>
      <c r="C114" s="31"/>
      <c r="D114" s="32"/>
      <c r="E114" s="33"/>
      <c r="F114" s="33"/>
      <c r="G114" s="33"/>
      <c r="H114" s="33"/>
      <c r="I114" s="33"/>
      <c r="J114" s="33"/>
      <c r="K114" s="33"/>
      <c r="L114" s="33"/>
    </row>
    <row r="115" spans="1:12" x14ac:dyDescent="0.25">
      <c r="A115" s="10">
        <f t="shared" si="2"/>
        <v>0</v>
      </c>
      <c r="B115" s="12"/>
      <c r="C115" s="31"/>
      <c r="D115" s="32"/>
      <c r="E115" s="33"/>
      <c r="F115" s="33"/>
      <c r="G115" s="33"/>
      <c r="H115" s="33"/>
      <c r="I115" s="33"/>
      <c r="J115" s="33"/>
      <c r="K115" s="33"/>
      <c r="L115" s="33"/>
    </row>
    <row r="116" spans="1:12" x14ac:dyDescent="0.25">
      <c r="A116" s="10">
        <f t="shared" si="2"/>
        <v>0</v>
      </c>
      <c r="B116" s="12"/>
      <c r="C116" s="31"/>
      <c r="D116" s="32"/>
      <c r="E116" s="33"/>
      <c r="F116" s="33"/>
      <c r="G116" s="33"/>
      <c r="H116" s="33"/>
      <c r="I116" s="33"/>
      <c r="J116" s="33"/>
      <c r="K116" s="33"/>
      <c r="L116" s="33"/>
    </row>
    <row r="117" spans="1:12" x14ac:dyDescent="0.25">
      <c r="A117" s="10">
        <f t="shared" si="2"/>
        <v>0</v>
      </c>
      <c r="B117" s="12"/>
      <c r="C117" s="31"/>
      <c r="D117" s="32"/>
      <c r="E117" s="33"/>
      <c r="F117" s="33"/>
      <c r="G117" s="33"/>
      <c r="H117" s="33"/>
      <c r="I117" s="33"/>
      <c r="J117" s="33"/>
      <c r="K117" s="33"/>
      <c r="L117" s="33"/>
    </row>
    <row r="118" spans="1:12" x14ac:dyDescent="0.25">
      <c r="A118" s="10">
        <f t="shared" si="2"/>
        <v>0</v>
      </c>
      <c r="B118" s="12"/>
      <c r="C118" s="31"/>
      <c r="D118" s="32"/>
      <c r="E118" s="33"/>
      <c r="F118" s="33"/>
      <c r="G118" s="33"/>
      <c r="H118" s="33"/>
      <c r="I118" s="33"/>
      <c r="J118" s="33"/>
      <c r="K118" s="33"/>
      <c r="L118" s="33"/>
    </row>
    <row r="119" spans="1:12" x14ac:dyDescent="0.25">
      <c r="A119" s="10">
        <f t="shared" si="2"/>
        <v>0</v>
      </c>
      <c r="B119" s="12"/>
      <c r="C119" s="31"/>
      <c r="D119" s="32"/>
      <c r="E119" s="33"/>
      <c r="F119" s="33"/>
      <c r="G119" s="33"/>
      <c r="H119" s="33"/>
      <c r="I119" s="33"/>
      <c r="J119" s="33"/>
      <c r="K119" s="33"/>
      <c r="L119" s="33"/>
    </row>
    <row r="120" spans="1:12" x14ac:dyDescent="0.25">
      <c r="A120" s="10">
        <f t="shared" si="2"/>
        <v>0</v>
      </c>
      <c r="B120" s="12"/>
      <c r="C120" s="31"/>
      <c r="D120" s="32"/>
      <c r="E120" s="33"/>
      <c r="F120" s="33"/>
      <c r="G120" s="33"/>
      <c r="H120" s="33"/>
      <c r="I120" s="33"/>
      <c r="J120" s="33"/>
      <c r="K120" s="33"/>
      <c r="L120" s="33"/>
    </row>
    <row r="121" spans="1:12" x14ac:dyDescent="0.25">
      <c r="A121" s="10">
        <f t="shared" si="2"/>
        <v>0</v>
      </c>
      <c r="B121" s="12"/>
      <c r="C121" s="31"/>
      <c r="D121" s="33"/>
      <c r="E121" s="33"/>
      <c r="F121" s="33"/>
      <c r="G121" s="33"/>
      <c r="H121" s="33"/>
      <c r="I121" s="33"/>
      <c r="J121" s="33"/>
      <c r="K121" s="33"/>
      <c r="L121" s="33"/>
    </row>
    <row r="122" spans="1:12" x14ac:dyDescent="0.25">
      <c r="A122" s="10">
        <f t="shared" si="2"/>
        <v>0</v>
      </c>
      <c r="B122" s="12"/>
      <c r="C122" s="31"/>
      <c r="D122" s="33"/>
      <c r="E122" s="33"/>
      <c r="F122" s="33"/>
      <c r="G122" s="33"/>
      <c r="H122" s="33"/>
      <c r="I122" s="33"/>
      <c r="J122" s="33"/>
      <c r="K122" s="33"/>
      <c r="L122" s="33"/>
    </row>
    <row r="123" spans="1:12" x14ac:dyDescent="0.25">
      <c r="A123" s="10">
        <f t="shared" si="2"/>
        <v>0</v>
      </c>
      <c r="B123" s="12"/>
      <c r="C123" s="31"/>
      <c r="D123" s="33"/>
      <c r="E123" s="33"/>
      <c r="F123" s="33"/>
      <c r="G123" s="33"/>
      <c r="H123" s="33"/>
      <c r="I123" s="33"/>
      <c r="J123" s="33"/>
      <c r="K123" s="33"/>
      <c r="L123" s="33"/>
    </row>
    <row r="124" spans="1:12" x14ac:dyDescent="0.35">
      <c r="A124" s="11">
        <f t="shared" si="2"/>
        <v>0</v>
      </c>
      <c r="B124" s="13"/>
      <c r="C124" s="34"/>
      <c r="D124" s="33"/>
      <c r="E124" s="33"/>
      <c r="F124" s="33"/>
      <c r="G124" s="33"/>
      <c r="H124" s="33"/>
      <c r="I124" s="33"/>
      <c r="J124" s="33"/>
      <c r="K124" s="33"/>
      <c r="L124" s="33"/>
    </row>
    <row r="125" spans="1:12" x14ac:dyDescent="0.25">
      <c r="A125" s="88"/>
      <c r="B125" s="166">
        <f>SUBTOTAL(109,FarmIDWorkers[Permanent Male Workers])</f>
        <v>0</v>
      </c>
      <c r="C125" s="89">
        <f>SUBTOTAL(109,FarmIDWorkers[Permanent Female Workers])</f>
        <v>0</v>
      </c>
      <c r="D125" s="89">
        <f>SUBTOTAL(109,FarmIDWorkers[Temporary Male Workers])</f>
        <v>0</v>
      </c>
      <c r="E125" s="90">
        <f>SUBTOTAL(109,FarmIDWorkers[Temporary Female Workers])</f>
        <v>0</v>
      </c>
      <c r="F125" s="90">
        <f>SUBTOTAL(109,FarmIDWorkers[Migrant Male Workers])</f>
        <v>0</v>
      </c>
      <c r="G125" s="90">
        <f>SUBTOTAL(109,FarmIDWorkers[Migrant Female Workers])</f>
        <v>0</v>
      </c>
      <c r="H125" s="90">
        <f>SUBTOTAL(109,FarmIDWorkers[Workers &lt;18 years])</f>
        <v>0</v>
      </c>
      <c r="I125" s="90">
        <f>SUBTOTAL(109,FarmIDWorkers[Unionized Workers])</f>
        <v>0</v>
      </c>
      <c r="J125" s="90"/>
      <c r="K125" s="90">
        <f>SUBTOTAL(109,FarmIDWorkers['# Houses provided to workers])</f>
        <v>0</v>
      </c>
      <c r="L125" s="90">
        <f>SUBTOTAL(109,FarmIDWorkers[Workers living on the site])</f>
        <v>0</v>
      </c>
    </row>
    <row r="127" spans="1:12" ht="41.25" customHeight="1" x14ac:dyDescent="0.35">
      <c r="A127" s="515" t="s">
        <v>125</v>
      </c>
      <c r="B127" s="515"/>
      <c r="C127" s="448"/>
      <c r="D127" s="448"/>
      <c r="E127" s="448"/>
      <c r="F127" s="448"/>
      <c r="G127" s="448"/>
      <c r="H127" s="448"/>
    </row>
    <row r="129" spans="1:11" x14ac:dyDescent="0.35">
      <c r="A129" s="47" t="s">
        <v>126</v>
      </c>
      <c r="B129" s="46"/>
      <c r="C129" s="46"/>
      <c r="D129" s="46"/>
      <c r="E129" s="46"/>
      <c r="F129" s="46"/>
      <c r="G129" s="46"/>
      <c r="H129" s="46"/>
      <c r="I129" s="46"/>
      <c r="J129" s="46"/>
      <c r="K129" s="8"/>
    </row>
    <row r="130" spans="1:11" ht="29.25" customHeight="1" x14ac:dyDescent="0.35">
      <c r="A130" s="507" t="str">
        <f>IF(C42='Hidden Lists'!F3,'Hidden Lists'!U12,'Hidden Lists'!U10)</f>
        <v>Please do not fill in this section as social requirements of the chapter 5 are not applicable to you (cell C42).</v>
      </c>
      <c r="B130" s="508"/>
      <c r="C130" s="508"/>
      <c r="D130" s="508"/>
      <c r="E130" s="508"/>
      <c r="F130" s="508"/>
      <c r="G130" s="508"/>
      <c r="H130" s="508"/>
      <c r="I130" s="508"/>
      <c r="J130" s="508"/>
      <c r="K130" s="509"/>
    </row>
    <row r="131" spans="1:11" ht="25.5" customHeight="1" x14ac:dyDescent="0.35">
      <c r="A131" s="514" t="s">
        <v>127</v>
      </c>
      <c r="B131" s="514"/>
      <c r="C131" s="448"/>
      <c r="D131" s="448"/>
      <c r="E131" s="448"/>
      <c r="F131" s="448"/>
      <c r="G131" s="448"/>
      <c r="H131" s="448"/>
    </row>
    <row r="132" spans="1:11" ht="27" customHeight="1" x14ac:dyDescent="0.35">
      <c r="A132" s="462" t="s">
        <v>128</v>
      </c>
      <c r="B132" s="462"/>
      <c r="C132" s="448"/>
      <c r="D132" s="448"/>
      <c r="E132" s="448"/>
      <c r="F132" s="448"/>
      <c r="G132" s="448"/>
      <c r="H132" s="448"/>
    </row>
    <row r="134" spans="1:11" x14ac:dyDescent="0.35">
      <c r="A134" s="47" t="s">
        <v>129</v>
      </c>
      <c r="B134" s="46"/>
      <c r="C134" s="46"/>
      <c r="D134" s="46"/>
      <c r="E134" s="46"/>
      <c r="F134" s="46"/>
      <c r="G134" s="46"/>
      <c r="H134" s="46"/>
      <c r="I134" s="46"/>
      <c r="J134" s="46"/>
      <c r="K134" s="8"/>
    </row>
    <row r="135" spans="1:11" ht="27" customHeight="1" x14ac:dyDescent="0.35">
      <c r="A135" s="453" t="s">
        <v>130</v>
      </c>
      <c r="B135" s="454"/>
      <c r="C135" s="454"/>
      <c r="D135" s="454"/>
      <c r="E135" s="454"/>
      <c r="F135" s="454"/>
      <c r="G135" s="454"/>
      <c r="H135" s="454"/>
      <c r="I135" s="454"/>
      <c r="J135" s="454"/>
      <c r="K135" s="455"/>
    </row>
    <row r="137" spans="1:11" ht="15" customHeight="1" x14ac:dyDescent="0.35">
      <c r="B137" s="451" t="s">
        <v>131</v>
      </c>
      <c r="C137" s="452"/>
      <c r="D137" s="77"/>
      <c r="G137" s="449" t="s">
        <v>132</v>
      </c>
      <c r="H137" s="450"/>
      <c r="I137" s="450"/>
      <c r="J137" s="450"/>
      <c r="K137" s="450"/>
    </row>
    <row r="138" spans="1:11" x14ac:dyDescent="0.35">
      <c r="B138" s="457" t="s">
        <v>133</v>
      </c>
      <c r="C138" s="458"/>
      <c r="D138" s="86">
        <f>A56</f>
        <v>0</v>
      </c>
      <c r="G138" s="457" t="s">
        <v>134</v>
      </c>
      <c r="H138" s="458"/>
      <c r="I138" s="162" t="s">
        <v>135</v>
      </c>
      <c r="J138" s="162" t="s">
        <v>136</v>
      </c>
      <c r="K138" s="162" t="s">
        <v>137</v>
      </c>
    </row>
    <row r="139" spans="1:11" x14ac:dyDescent="0.35">
      <c r="B139" s="457" t="s">
        <v>138</v>
      </c>
      <c r="C139" s="458"/>
      <c r="D139" s="86">
        <f>FarmIDApp[[#Totals],[Site Name]]</f>
        <v>0</v>
      </c>
      <c r="G139" s="442" t="s">
        <v>139</v>
      </c>
      <c r="H139" s="443"/>
      <c r="I139" s="163" t="s">
        <v>140</v>
      </c>
      <c r="J139" s="85" t="s">
        <v>21</v>
      </c>
      <c r="K139" s="91"/>
    </row>
    <row r="140" spans="1:11" x14ac:dyDescent="0.35">
      <c r="D140" s="164"/>
      <c r="G140" s="442" t="s">
        <v>141</v>
      </c>
      <c r="H140" s="443"/>
      <c r="I140" s="163" t="s">
        <v>142</v>
      </c>
      <c r="J140" s="85" t="s">
        <v>21</v>
      </c>
      <c r="K140" s="91"/>
    </row>
    <row r="141" spans="1:11" x14ac:dyDescent="0.35">
      <c r="A141" s="536" t="s">
        <v>143</v>
      </c>
      <c r="B141" s="542" t="s">
        <v>144</v>
      </c>
      <c r="C141" s="542"/>
      <c r="D141" s="86">
        <f>FarmIDWorkers[[#Totals],[Permanent Male Workers]]+FarmIDWorkers[[#Totals],[Permanent Female Workers]]</f>
        <v>0</v>
      </c>
      <c r="E141" s="51"/>
      <c r="G141" s="442" t="s">
        <v>145</v>
      </c>
      <c r="H141" s="443"/>
      <c r="I141" s="163" t="s">
        <v>142</v>
      </c>
      <c r="J141" s="85" t="s">
        <v>146</v>
      </c>
      <c r="K141" s="91"/>
    </row>
    <row r="142" spans="1:11" ht="13.5" customHeight="1" x14ac:dyDescent="0.35">
      <c r="A142" s="537"/>
      <c r="B142" s="542" t="s">
        <v>147</v>
      </c>
      <c r="C142" s="542"/>
      <c r="D142" s="86">
        <f>FarmIDWorkers[[#Totals],[Temporary Male Workers]]+FarmIDWorkers[[#Totals],[Temporary Female Workers]]</f>
        <v>0</v>
      </c>
      <c r="E142" s="52">
        <f>SUM(D141:D143)+D143</f>
        <v>0</v>
      </c>
      <c r="G142" s="442" t="s">
        <v>148</v>
      </c>
      <c r="H142" s="443"/>
      <c r="I142" s="163" t="s">
        <v>149</v>
      </c>
      <c r="J142" s="85" t="s">
        <v>21</v>
      </c>
      <c r="K142" s="91"/>
    </row>
    <row r="143" spans="1:11" x14ac:dyDescent="0.35">
      <c r="A143" s="537"/>
      <c r="B143" s="457" t="s">
        <v>150</v>
      </c>
      <c r="C143" s="458"/>
      <c r="D143" s="86">
        <f>FarmIDWorkers[[#Totals],[Migrant Male Workers]]+FarmIDWorkers[[#Totals],[Migrant Female Workers]]</f>
        <v>0</v>
      </c>
      <c r="G143" s="442" t="s">
        <v>151</v>
      </c>
      <c r="H143" s="443"/>
      <c r="I143" s="163" t="s">
        <v>152</v>
      </c>
      <c r="J143" s="85" t="s">
        <v>21</v>
      </c>
      <c r="K143" s="91"/>
    </row>
    <row r="144" spans="1:11" ht="13.5" customHeight="1" x14ac:dyDescent="0.35">
      <c r="A144" s="537"/>
      <c r="B144" s="538" t="s">
        <v>153</v>
      </c>
      <c r="C144" s="538"/>
      <c r="D144" s="165">
        <f>IFERROR(FarmIDWorkers[[#Totals],[Permanent Male Workers]]/FarmIDWorkers[[#Totals],[Permanent Female Workers]],0)</f>
        <v>0</v>
      </c>
      <c r="G144" s="103"/>
      <c r="H144" s="103"/>
      <c r="J144" s="53"/>
    </row>
    <row r="145" spans="1:12" ht="13.5" customHeight="1" x14ac:dyDescent="0.35">
      <c r="A145" s="537"/>
      <c r="B145" s="538" t="s">
        <v>154</v>
      </c>
      <c r="C145" s="538"/>
      <c r="D145" s="165">
        <f>IFERROR(FarmIDWorkers[[#Totals],[Temporary Male Workers]]/FarmIDWorkers[[#Totals],[Temporary Female Workers]],0)</f>
        <v>0</v>
      </c>
      <c r="G145" s="541" t="s">
        <v>155</v>
      </c>
      <c r="H145" s="541"/>
      <c r="I145" s="541"/>
      <c r="J145" s="541"/>
      <c r="K145" s="541"/>
    </row>
    <row r="146" spans="1:12" ht="14.5" x14ac:dyDescent="0.35">
      <c r="A146" s="537"/>
      <c r="B146" s="539" t="s">
        <v>156</v>
      </c>
      <c r="C146" s="540"/>
      <c r="D146" s="86">
        <f>FarmIDWorkers[[#Totals],[Workers &lt;18 years]]</f>
        <v>0</v>
      </c>
      <c r="F146" s="53"/>
      <c r="G146" s="535"/>
      <c r="H146" s="535"/>
      <c r="I146" s="35" t="str">
        <f>IFERROR(VLOOKUP(G146,'Hidden Lists'!#REF!,4,FALSE),"")</f>
        <v/>
      </c>
      <c r="J146" s="160" t="str">
        <f>IFERROR(VLOOKUP(G146,'Hidden Lists'!#REF!,5,FALSE),"")</f>
        <v/>
      </c>
    </row>
    <row r="147" spans="1:12" ht="13.5" customHeight="1" x14ac:dyDescent="0.35">
      <c r="A147" s="537"/>
      <c r="B147" s="539" t="s">
        <v>157</v>
      </c>
      <c r="C147" s="540"/>
      <c r="D147" s="165">
        <f>IFERROR(L125/K125,0)</f>
        <v>0</v>
      </c>
      <c r="F147" s="53"/>
      <c r="G147" s="535"/>
      <c r="H147" s="535"/>
      <c r="I147" s="35" t="str">
        <f>IFERROR(VLOOKUP(G147,'Hidden Lists'!#REF!,4,FALSE),"")</f>
        <v/>
      </c>
      <c r="J147" s="160" t="str">
        <f>IFERROR(VLOOKUP(G147,'Hidden Lists'!#REF!,5,FALSE),"")</f>
        <v/>
      </c>
    </row>
    <row r="148" spans="1:12" ht="14.5" x14ac:dyDescent="0.35">
      <c r="F148" s="53"/>
      <c r="G148" s="535"/>
      <c r="H148" s="535"/>
      <c r="I148" s="35" t="str">
        <f>IFERROR(VLOOKUP(G148,'Hidden Lists'!#REF!,4,FALSE),"")</f>
        <v/>
      </c>
      <c r="J148" s="160" t="str">
        <f>IFERROR(VLOOKUP(G148,'Hidden Lists'!#REF!,5,FALSE),"")</f>
        <v/>
      </c>
    </row>
    <row r="149" spans="1:12" ht="63" customHeight="1" x14ac:dyDescent="0.35">
      <c r="A149" s="543" t="s">
        <v>158</v>
      </c>
      <c r="B149" s="543"/>
      <c r="C149" s="544"/>
      <c r="D149" s="545"/>
      <c r="E149" s="545"/>
      <c r="F149" s="545"/>
      <c r="G149" s="545"/>
      <c r="H149" s="545"/>
      <c r="I149" s="545"/>
      <c r="J149" s="545"/>
      <c r="K149" s="546"/>
    </row>
    <row r="150" spans="1:12" ht="16.5" customHeight="1" x14ac:dyDescent="0.35">
      <c r="F150" s="53"/>
    </row>
    <row r="151" spans="1:12" x14ac:dyDescent="0.25">
      <c r="A151" s="54" t="s">
        <v>159</v>
      </c>
      <c r="B151" s="5"/>
      <c r="C151" s="5"/>
      <c r="D151" s="5"/>
      <c r="E151" s="5"/>
      <c r="F151" s="5"/>
      <c r="G151" s="5"/>
      <c r="H151" s="5"/>
      <c r="I151" s="5"/>
      <c r="J151" s="5"/>
      <c r="K151" s="55"/>
      <c r="L151" s="2"/>
    </row>
    <row r="152" spans="1:12" ht="57" customHeight="1" x14ac:dyDescent="0.35">
      <c r="A152" s="453" t="s">
        <v>160</v>
      </c>
      <c r="B152" s="516"/>
      <c r="C152" s="516"/>
      <c r="D152" s="516"/>
      <c r="E152" s="516"/>
      <c r="F152" s="516"/>
      <c r="G152" s="516"/>
      <c r="H152" s="516"/>
      <c r="I152" s="516"/>
      <c r="J152" s="516"/>
      <c r="K152" s="517"/>
      <c r="L152" s="27"/>
    </row>
    <row r="153" spans="1:12" ht="132" customHeight="1" x14ac:dyDescent="0.35">
      <c r="A153" s="547" t="s">
        <v>161</v>
      </c>
      <c r="B153" s="548"/>
      <c r="C153" s="548"/>
      <c r="D153" s="548"/>
      <c r="E153" s="548"/>
      <c r="F153" s="548"/>
      <c r="G153" s="548"/>
      <c r="H153" s="548"/>
      <c r="I153" s="548"/>
      <c r="J153" s="548"/>
      <c r="K153" s="549"/>
      <c r="L153" s="26"/>
    </row>
    <row r="154" spans="1:12" x14ac:dyDescent="0.35">
      <c r="F154" s="53"/>
      <c r="G154" s="53"/>
      <c r="H154" s="53"/>
      <c r="I154" s="53"/>
    </row>
    <row r="155" spans="1:12" x14ac:dyDescent="0.35">
      <c r="D155" s="149"/>
      <c r="E155" s="149"/>
      <c r="F155" s="149"/>
      <c r="G155" s="149"/>
    </row>
    <row r="156" spans="1:12" x14ac:dyDescent="0.35">
      <c r="D156" s="149"/>
      <c r="E156" s="149"/>
      <c r="F156" s="149"/>
      <c r="G156" s="149"/>
    </row>
    <row r="157" spans="1:12" x14ac:dyDescent="0.35">
      <c r="D157" s="149"/>
      <c r="E157" s="149"/>
      <c r="F157" s="149"/>
      <c r="G157" s="149"/>
    </row>
    <row r="158" spans="1:12" x14ac:dyDescent="0.25">
      <c r="B158" s="43"/>
      <c r="C158" s="43"/>
      <c r="D158" s="534" t="s">
        <v>162</v>
      </c>
      <c r="E158" s="534"/>
      <c r="F158" s="534"/>
      <c r="G158" s="534"/>
    </row>
    <row r="159" spans="1:12" x14ac:dyDescent="0.25">
      <c r="B159" s="56"/>
      <c r="C159" s="56"/>
      <c r="D159" s="533" t="s">
        <v>163</v>
      </c>
      <c r="E159" s="533"/>
      <c r="F159" s="533"/>
      <c r="G159" s="533"/>
    </row>
    <row r="160" spans="1:12" x14ac:dyDescent="0.25">
      <c r="B160" s="56"/>
      <c r="C160" s="56"/>
      <c r="D160" s="533" t="str">
        <f>CONCATENATE(B20," ",D20)</f>
        <v xml:space="preserve"> </v>
      </c>
      <c r="E160" s="533"/>
      <c r="F160" s="533"/>
      <c r="G160" s="533"/>
    </row>
    <row r="161" spans="1:12" ht="15" customHeight="1" x14ac:dyDescent="0.25">
      <c r="B161" s="2"/>
      <c r="C161" s="2"/>
      <c r="E161" s="76" t="s">
        <v>72</v>
      </c>
      <c r="F161" s="76">
        <f>B35</f>
        <v>0</v>
      </c>
      <c r="G161" s="76"/>
    </row>
    <row r="162" spans="1:12" ht="15" customHeight="1" x14ac:dyDescent="0.25">
      <c r="B162" s="2"/>
      <c r="C162" s="2"/>
      <c r="E162" s="76"/>
      <c r="F162" s="76"/>
      <c r="G162" s="76"/>
    </row>
    <row r="163" spans="1:12" ht="13.5" customHeight="1" x14ac:dyDescent="0.25">
      <c r="A163" s="148" t="s">
        <v>164</v>
      </c>
      <c r="B163" s="59"/>
      <c r="C163" s="59"/>
      <c r="D163" s="59"/>
      <c r="E163" s="59"/>
      <c r="F163" s="59"/>
      <c r="G163" s="59"/>
      <c r="H163" s="59"/>
      <c r="I163" s="59"/>
      <c r="J163" s="59"/>
      <c r="K163" s="60"/>
      <c r="L163" s="2"/>
    </row>
    <row r="164" spans="1:12" ht="13.5" customHeight="1" x14ac:dyDescent="0.25">
      <c r="A164" s="453" t="s">
        <v>165</v>
      </c>
      <c r="B164" s="516"/>
      <c r="C164" s="516"/>
      <c r="D164" s="516"/>
      <c r="E164" s="516"/>
      <c r="F164" s="516"/>
      <c r="G164" s="516"/>
      <c r="H164" s="516"/>
      <c r="I164" s="516"/>
      <c r="J164" s="516"/>
      <c r="K164" s="517"/>
      <c r="L164" s="2"/>
    </row>
    <row r="165" spans="1:12" ht="15" customHeight="1" x14ac:dyDescent="0.25">
      <c r="E165" s="144" t="s">
        <v>166</v>
      </c>
      <c r="F165" s="149"/>
    </row>
    <row r="166" spans="1:12" x14ac:dyDescent="0.25">
      <c r="E166" s="144" t="s">
        <v>167</v>
      </c>
      <c r="F166" s="149"/>
    </row>
    <row r="167" spans="1:12" x14ac:dyDescent="0.25">
      <c r="D167" s="532" t="s">
        <v>168</v>
      </c>
      <c r="E167" s="532"/>
      <c r="F167" s="116"/>
    </row>
    <row r="168" spans="1:12" x14ac:dyDescent="0.25">
      <c r="D168" s="532" t="s">
        <v>169</v>
      </c>
      <c r="E168" s="532"/>
      <c r="F168" s="117"/>
    </row>
    <row r="169" spans="1:12" x14ac:dyDescent="0.25">
      <c r="E169" s="144" t="s">
        <v>170</v>
      </c>
      <c r="F169" s="117"/>
    </row>
  </sheetData>
  <sheetProtection algorithmName="SHA-512" hashValue="nrSSFCtoq+ZDfuCFgp2mjasyT39Ts16WgNqEKN7mrz4kXuiUyu4MVywmxZoA1thrMzoV4HO+cJ+aJdDcYIss+Q==" saltValue="jxEwCeRgXV69/BHNlqJdww==" spinCount="100000" sheet="1" formatCells="0"/>
  <mergeCells count="92">
    <mergeCell ref="A149:B149"/>
    <mergeCell ref="C149:K149"/>
    <mergeCell ref="A153:K153"/>
    <mergeCell ref="A152:K152"/>
    <mergeCell ref="D159:G159"/>
    <mergeCell ref="G148:H148"/>
    <mergeCell ref="G146:H146"/>
    <mergeCell ref="G147:H147"/>
    <mergeCell ref="A141:A147"/>
    <mergeCell ref="B143:C143"/>
    <mergeCell ref="B144:C144"/>
    <mergeCell ref="B145:C145"/>
    <mergeCell ref="B147:C147"/>
    <mergeCell ref="G145:K145"/>
    <mergeCell ref="B146:C146"/>
    <mergeCell ref="G141:H141"/>
    <mergeCell ref="B141:C141"/>
    <mergeCell ref="B142:C142"/>
    <mergeCell ref="G143:H143"/>
    <mergeCell ref="G142:H142"/>
    <mergeCell ref="D168:E168"/>
    <mergeCell ref="A164:K164"/>
    <mergeCell ref="D167:E167"/>
    <mergeCell ref="D160:G160"/>
    <mergeCell ref="D158:G158"/>
    <mergeCell ref="D22:E22"/>
    <mergeCell ref="D23:E23"/>
    <mergeCell ref="D26:E26"/>
    <mergeCell ref="A89:B89"/>
    <mergeCell ref="C89:H89"/>
    <mergeCell ref="A42:B42"/>
    <mergeCell ref="G43:H43"/>
    <mergeCell ref="G49:H49"/>
    <mergeCell ref="A49:B51"/>
    <mergeCell ref="A54:I54"/>
    <mergeCell ref="C88:H88"/>
    <mergeCell ref="A131:B131"/>
    <mergeCell ref="C131:H131"/>
    <mergeCell ref="A127:B127"/>
    <mergeCell ref="C127:H127"/>
    <mergeCell ref="A93:L93"/>
    <mergeCell ref="J22:K22"/>
    <mergeCell ref="A38:E40"/>
    <mergeCell ref="G47:H48"/>
    <mergeCell ref="A130:K130"/>
    <mergeCell ref="A13:B14"/>
    <mergeCell ref="A33:J33"/>
    <mergeCell ref="D29:E29"/>
    <mergeCell ref="J29:K29"/>
    <mergeCell ref="C14:E14"/>
    <mergeCell ref="I13:K13"/>
    <mergeCell ref="I14:K14"/>
    <mergeCell ref="C13:E13"/>
    <mergeCell ref="D28:E28"/>
    <mergeCell ref="J28:K28"/>
    <mergeCell ref="I16:K16"/>
    <mergeCell ref="C17:E17"/>
    <mergeCell ref="J20:K20"/>
    <mergeCell ref="D20:E20"/>
    <mergeCell ref="I17:K17"/>
    <mergeCell ref="C16:E16"/>
    <mergeCell ref="A9:B9"/>
    <mergeCell ref="A10:B10"/>
    <mergeCell ref="A11:B11"/>
    <mergeCell ref="H10:K10"/>
    <mergeCell ref="H11:K11"/>
    <mergeCell ref="C10:F10"/>
    <mergeCell ref="C11:F11"/>
    <mergeCell ref="H9:K9"/>
    <mergeCell ref="C9:F9"/>
    <mergeCell ref="A16:B17"/>
    <mergeCell ref="A8:K8"/>
    <mergeCell ref="A2:K2"/>
    <mergeCell ref="A3:K3"/>
    <mergeCell ref="A4:K4"/>
    <mergeCell ref="A5:K5"/>
    <mergeCell ref="G140:H140"/>
    <mergeCell ref="J26:K26"/>
    <mergeCell ref="J23:K23"/>
    <mergeCell ref="C132:H132"/>
    <mergeCell ref="G137:K137"/>
    <mergeCell ref="B137:C137"/>
    <mergeCell ref="A135:K135"/>
    <mergeCell ref="A88:B88"/>
    <mergeCell ref="B139:C139"/>
    <mergeCell ref="G139:H139"/>
    <mergeCell ref="A44:B47"/>
    <mergeCell ref="A41:B41"/>
    <mergeCell ref="B138:C138"/>
    <mergeCell ref="G138:H138"/>
    <mergeCell ref="A132:B132"/>
    <mergeCell ref="I47:I48"/>
  </mergeCells>
  <dataValidations xWindow="706" yWindow="384" count="21">
    <dataValidation type="list" allowBlank="1" showInputMessage="1" showErrorMessage="1" sqref="D37" xr:uid="{078252BC-617B-41B0-9ED7-9176CDB16E8C}">
      <formula1>INDIRECT(B37)</formula1>
    </dataValidation>
    <dataValidation type="date" allowBlank="1" showInputMessage="1" showErrorMessage="1" sqref="F168:F169 F161:G162" xr:uid="{69EAFE67-2ADB-4CDD-AE69-348D37568C2E}">
      <formula1>43831</formula1>
      <formula2>73415</formula2>
    </dataValidation>
    <dataValidation allowBlank="1" showInputMessage="1" showErrorMessage="1" promptTitle="Information" prompt="The name in the certificate should match the name of the registration in the Rainforest Alliance Certification Platform (RACP). A good practice is to register your organization such as: EXPORTER NAME or WAREHOUSE X." sqref="G10" xr:uid="{64BCF2CF-8601-4177-9B02-398C116FF279}"/>
    <dataValidation allowBlank="1" showInputMessage="1" showErrorMessage="1" promptTitle="Guidance" prompt="You obtain this upon registration in the Rainforest Alliance Certification Platform. Please add &quot;(RA_000XXXXXXXX)." sqref="A36" xr:uid="{97EE1764-F69F-433B-9317-56803BE258EB}"/>
    <dataValidation type="list" allowBlank="1" showInputMessage="1" showErrorMessage="1" sqref="C41" xr:uid="{9BB6831D-0B05-4C0C-AC8A-03052E946F98}">
      <formula1>"A,B,C,D,E"</formula1>
    </dataValidation>
    <dataValidation type="date" allowBlank="1" showInputMessage="1" showErrorMessage="1" sqref="B35 D137" xr:uid="{896A315B-5F1A-445B-9A1D-304DFD54BC0F}">
      <formula1>44317</formula1>
      <formula2>73050</formula2>
    </dataValidation>
    <dataValidation type="whole" allowBlank="1" showInputMessage="1" showErrorMessage="1" sqref="I43" xr:uid="{D947C6C6-8A1A-4BD8-A9D1-41E6BFD18E53}">
      <formula1>0</formula1>
      <formula2>9999</formula2>
    </dataValidation>
    <dataValidation type="date" allowBlank="1" showInputMessage="1" showErrorMessage="1" sqref="I47:I48" xr:uid="{26BF7D9A-86D5-49B6-BDF6-CFAB80BB4A83}">
      <formula1>44378</formula1>
      <formula2>73050</formula2>
    </dataValidation>
    <dataValidation type="whole" allowBlank="1" showInputMessage="1" showErrorMessage="1" sqref="B95:I124 K95:L124" xr:uid="{FB0ACBAE-33D5-4D81-B237-F3E2A379DA16}">
      <formula1>0</formula1>
      <formula2>99999</formula2>
    </dataValidation>
    <dataValidation allowBlank="1" showInputMessage="1" showErrorMessage="1" promptTitle="Guidance" prompt="Please note that this audit date is not applicable for Supply Chain Certificate Holders (CHs) in transition, only for new ones." sqref="G49:H49" xr:uid="{72FEF3ED-C53F-41E0-84ED-B9EA4A698C1E}"/>
    <dataValidation allowBlank="1" showInputMessage="1" showErrorMessage="1" promptTitle="Guidance" prompt="Please indicate name, contacts, phone, email of the union and the number of affiliated workers to this union." sqref="A131:B131" xr:uid="{1F5D23F2-1953-44BB-A546-58CD710DEB16}"/>
    <dataValidation allowBlank="1" showInputMessage="1" showErrorMessage="1" promptTitle="Guidance" prompt="If you wish to select more than one tracebility level for the site, please select the highest one once it  covers the lower traceability levels.(e.g. select IP if you are working with IP, Mixed IP and Segregation). For more information, check Annex S6." sqref="F55" xr:uid="{7A05E6C2-42F7-4E04-B365-1DF6FFF2B053}"/>
    <dataValidation type="list" allowBlank="1" showInputMessage="1" showErrorMessage="1" sqref="I37:I40" xr:uid="{3C93A6CE-7E39-474E-B95A-6A3FC20C246F}">
      <formula1>INDIRECT(H37)</formula1>
    </dataValidation>
    <dataValidation allowBlank="1" showInputMessage="1" showErrorMessage="1" promptTitle="Guidance" prompt="In some countries and for some crops, government agencies assign an individual ID number to companies. When this is the case, such ID must be recorded here." sqref="G9 C55" xr:uid="{706FDDCE-BC7B-4953-BFFB-18119CA1E87B}"/>
    <dataValidation allowBlank="1" showInputMessage="1" showErrorMessage="1" promptTitle="Guidance" prompt="Person working for the organization as staff or as external organization/consultant responsible for implementing certification, having the implementation of the certification requirements as main responsibility." sqref="G19" xr:uid="{6785AF66-5A3B-4B9A-B627-1E4D6B77BBFE}"/>
    <dataValidation allowBlank="1" showInputMessage="1" showErrorMessage="1" promptTitle="Guidance" prompt="A broad term to refer to workers who are not involved in production or processing activities." sqref="G43" xr:uid="{1BF44585-2366-4161-9893-396492651267}"/>
    <dataValidation allowBlank="1" showInputMessage="1" showErrorMessage="1" promptTitle="Guidance" prompt="As per Certification and Audit Rule 2.4.9, subcontractors are regarded as sites for Supply Chain certification." sqref="B55" xr:uid="{8BCB1A9C-01C1-411A-850A-EAFA80E80379}"/>
    <dataValidation allowBlank="1" showInputMessage="1" showErrorMessage="1" promptTitle="Guidance" prompt="Please indicate whether the social requirements of the chapter 5 are part of the List of Applicable Requirements of your organization." sqref="A42:B42" xr:uid="{CBCECF0B-0971-44ED-A6CB-F6E449D0554E}"/>
    <dataValidation allowBlank="1" showInputMessage="1" showErrorMessage="1" promptTitle="Guidance" prompt="Indicate if you are going through your first audit, or through any transition audit, under the 2020 Rainforest Alliance Certification Program." sqref="C35" xr:uid="{F8436874-2EA1-4316-A2C3-38FFA92C7F1B}"/>
    <dataValidation allowBlank="1" showInputMessage="1" showErrorMessage="1" promptTitle="Guidance" prompt="Please indicate their names and contact details (e-mail and/or telephone number) to ensure they can be contacted." sqref="A88:B88 A89:B89" xr:uid="{926CC955-8CE9-44B6-BFDA-A38F5A534390}"/>
    <dataValidation allowBlank="1" showInputMessage="1" showErrorMessage="1" promptTitle="Guidance" prompt="Please indicate in free text: 1) The number of shifts your organization works and 2) the start and end time these shifts operate." sqref="A127:B127" xr:uid="{9882B09B-B50C-47E8-95EC-7566E0EBE0B4}"/>
  </dataValidations>
  <pageMargins left="0.511811024" right="0.511811024" top="0.78740157499999996" bottom="0.78740157499999996" header="0.31496062000000002" footer="0.31496062000000002"/>
  <pageSetup orientation="portrait" verticalDpi="0"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2" id="{B801A3EC-C821-4DC7-8AB6-47BCD4518C23}">
            <xm:f>'https://raorg.sharepoint.com/sites/StandardsAssurance/Shared Documents/4. Global Quality of Implementation/LATAM/A.Brazil and South America/6.New Standard 2020/3.RA 2020 Templates/Version 1.1/[210326_Templates_Groups_v1.1.xlsx]Factors'!#REF!=2</xm:f>
            <x14:dxf>
              <fill>
                <patternFill>
                  <bgColor rgb="FFFF7373"/>
                </patternFill>
              </fill>
            </x14:dxf>
          </x14:cfRule>
          <xm:sqref>C44:C47</xm:sqref>
        </x14:conditionalFormatting>
        <x14:conditionalFormatting xmlns:xm="http://schemas.microsoft.com/office/excel/2006/main">
          <x14:cfRule type="expression" priority="1" id="{10DC1E0A-6B98-449E-8A2B-03EB383D385A}">
            <xm:f>'https://raorg.sharepoint.com/sites/StandardsAssurance/Shared Documents/4. Global Quality of Implementation/LATAM/A.Brazil and South America/6.New Standard 2020/3.RA 2020 Templates/Version 1.1/[210326_Templates_Groups_v1.1.xlsx]Factors'!#REF!=2</xm:f>
            <x14:dxf>
              <fill>
                <patternFill>
                  <bgColor rgb="FFFF7373"/>
                </patternFill>
              </fill>
            </x14:dxf>
          </x14:cfRule>
          <xm:sqref>C49:E51</xm:sqref>
        </x14:conditionalFormatting>
        <x14:conditionalFormatting xmlns:xm="http://schemas.microsoft.com/office/excel/2006/main">
          <x14:cfRule type="expression" priority="5" id="{168C3040-1406-49F3-961E-CD0C4DFD58C5}">
            <xm:f>'https://raorg.sharepoint.com/sites/StandardsAssurance/Shared Documents/4. Global Quality of Implementation/LATAM/A.Brazil and South America/6.New Standard 2020/3.RA 2020 Templates/Version 1.1/[210326_Templates_Groups_v1.1.xlsx]Factors'!#REF!=2</xm:f>
            <x14:dxf>
              <fill>
                <patternFill>
                  <bgColor rgb="FFFF7373"/>
                </patternFill>
              </fill>
            </x14:dxf>
          </x14:cfRule>
          <xm:sqref>D45:E46</xm:sqref>
        </x14:conditionalFormatting>
        <x14:conditionalFormatting xmlns:xm="http://schemas.microsoft.com/office/excel/2006/main">
          <x14:cfRule type="cellIs" priority="171" operator="equal" id="{8FB664BC-A2ED-45BC-A831-20AC3DF382AB}">
            <xm:f>'Hidden Lists'!$F$29</xm:f>
            <x14:dxf>
              <font>
                <color rgb="FF9C0006"/>
              </font>
              <fill>
                <patternFill>
                  <bgColor rgb="FFFFC7CE"/>
                </patternFill>
              </fill>
            </x14:dxf>
          </x14:cfRule>
          <xm:sqref>F167</xm:sqref>
        </x14:conditionalFormatting>
      </x14:conditionalFormattings>
    </ext>
    <ext xmlns:x14="http://schemas.microsoft.com/office/spreadsheetml/2009/9/main" uri="{CCE6A557-97BC-4b89-ADB6-D9C93CAAB3DF}">
      <x14:dataValidations xmlns:xm="http://schemas.microsoft.com/office/excel/2006/main" xWindow="706" yWindow="384" count="10">
        <x14:dataValidation type="list" allowBlank="1" showInputMessage="1" showErrorMessage="1" xr:uid="{409D4053-CC97-43A9-BB7D-10E4FFABD76D}">
          <x14:formula1>
            <xm:f>'Hidden Lists'!$K$23:$K$36</xm:f>
          </x14:formula1>
          <xm:sqref>D35</xm:sqref>
        </x14:dataValidation>
        <x14:dataValidation type="list" allowBlank="1" showInputMessage="1" showErrorMessage="1" xr:uid="{704D1F2C-DB3E-4E90-A564-AEE7CC383610}">
          <x14:formula1>
            <xm:f>'Hidden Lists'!$A$3:$A$198</xm:f>
          </x14:formula1>
          <xm:sqref>I14 I17</xm:sqref>
        </x14:dataValidation>
        <x14:dataValidation type="list" allowBlank="1" showInputMessage="1" showErrorMessage="1" xr:uid="{B368CC8E-83E4-4783-B527-796DA2CF6539}">
          <x14:formula1>
            <xm:f>'Crop List'!$E$3:$E$10</xm:f>
          </x14:formula1>
          <xm:sqref>H37:H40</xm:sqref>
        </x14:dataValidation>
        <x14:dataValidation type="list" allowBlank="1" showInputMessage="1" showErrorMessage="1" xr:uid="{21AA5E16-B4C2-4F36-9549-BE2495CAE0F7}">
          <x14:formula1>
            <xm:f>'Hidden Lists'!$C$10:$C$18</xm:f>
          </x14:formula1>
          <xm:sqref>D36</xm:sqref>
        </x14:dataValidation>
        <x14:dataValidation type="list" allowBlank="1" showInputMessage="1" showErrorMessage="1" xr:uid="{3327A8BD-52C1-4B32-BA44-6F0212EED9FC}">
          <x14:formula1>
            <xm:f>'Hidden Lists'!$F$28:$F$29</xm:f>
          </x14:formula1>
          <xm:sqref>F167</xm:sqref>
        </x14:dataValidation>
        <x14:dataValidation type="list" allowBlank="1" showInputMessage="1" showErrorMessage="1" xr:uid="{481EC76A-AA43-4ECF-A2DE-47407B8F326B}">
          <x14:formula1>
            <xm:f>'Hidden Lists'!$F$3:$F$4</xm:f>
          </x14:formula1>
          <xm:sqref>F165:F166 C42</xm:sqref>
        </x14:dataValidation>
        <x14:dataValidation type="list" allowBlank="1" showInputMessage="1" showErrorMessage="1" xr:uid="{2EC4B422-9CBE-4347-A667-FE0C6D9BE740}">
          <x14:formula1>
            <xm:f>'Hidden Lists'!$F$11:$F$12</xm:f>
          </x14:formula1>
          <xm:sqref>K139:K143</xm:sqref>
        </x14:dataValidation>
        <x14:dataValidation type="list" allowBlank="1" showInputMessage="1" showErrorMessage="1" xr:uid="{8B89201F-E3B1-408C-8BD8-BF470F170FDD}">
          <x14:formula1>
            <xm:f>Factors!$AO$9:$AO$13</xm:f>
          </x14:formula1>
          <xm:sqref>E56:E85</xm:sqref>
        </x14:dataValidation>
        <x14:dataValidation type="list" allowBlank="1" showInputMessage="1" showErrorMessage="1" xr:uid="{D166CFF8-B3B3-45C6-A55E-81B8BD770B3E}">
          <x14:formula1>
            <xm:f>'Hidden Lists'!$I$26:$I$29</xm:f>
          </x14:formula1>
          <xm:sqref>F56:F85 J37:J40</xm:sqref>
        </x14:dataValidation>
        <x14:dataValidation type="list" allowBlank="1" showInputMessage="1" showErrorMessage="1" xr:uid="{924E2FF3-2799-4DDC-A7E7-394EC6581C20}">
          <x14:formula1>
            <xm:f>'Hidden Lists'!$I$38:$I$39</xm:f>
          </x14:formula1>
          <xm:sqref>B56:B85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6C5E-D425-4FD2-B978-930DA1E16A83}">
  <sheetPr codeName="Sheet4">
    <tabColor rgb="FF94BA29"/>
  </sheetPr>
  <dimension ref="A1:P163"/>
  <sheetViews>
    <sheetView zoomScale="90" zoomScaleNormal="90" workbookViewId="0">
      <selection activeCell="B84" sqref="B84"/>
    </sheetView>
  </sheetViews>
  <sheetFormatPr defaultColWidth="9.1796875" defaultRowHeight="12.5" x14ac:dyDescent="0.35"/>
  <cols>
    <col min="1" max="1" width="27.453125" style="231" customWidth="1"/>
    <col min="2" max="2" width="25" style="231" customWidth="1"/>
    <col min="3" max="3" width="19.7265625" style="231" customWidth="1"/>
    <col min="4" max="4" width="45.1796875" style="231" customWidth="1"/>
    <col min="5" max="5" width="28.26953125" style="231" customWidth="1"/>
    <col min="6" max="9" width="9.1796875" style="231"/>
    <col min="10" max="10" width="9.1796875" style="231" customWidth="1"/>
    <col min="11" max="16384" width="9.1796875" style="231"/>
  </cols>
  <sheetData>
    <row r="1" spans="1:13" x14ac:dyDescent="0.35">
      <c r="A1" s="232"/>
      <c r="B1" s="185"/>
      <c r="C1" s="185"/>
      <c r="D1" s="233"/>
      <c r="E1" s="183" t="str">
        <f>'1.Application Form'!K1</f>
        <v>Version 2.1 July 2023</v>
      </c>
      <c r="G1" s="234"/>
      <c r="H1" s="234"/>
      <c r="I1" s="234"/>
      <c r="J1" s="234"/>
      <c r="K1" s="234"/>
      <c r="L1" s="234"/>
    </row>
    <row r="2" spans="1:13" ht="19.5" x14ac:dyDescent="0.35">
      <c r="A2" s="468" t="s">
        <v>171</v>
      </c>
      <c r="B2" s="469"/>
      <c r="C2" s="469"/>
      <c r="D2" s="469"/>
      <c r="E2" s="470"/>
      <c r="G2" s="234"/>
      <c r="H2" s="234"/>
      <c r="I2" s="234"/>
      <c r="J2" s="234"/>
      <c r="K2" s="234"/>
      <c r="L2" s="234"/>
    </row>
    <row r="3" spans="1:13" ht="36.75" customHeight="1" x14ac:dyDescent="0.35">
      <c r="A3" s="471" t="str">
        <f>'1.Application Form'!A3:K3</f>
        <v>For Supply Chain Certificate Holders &amp; Applicants
Single site and multi-site certification</v>
      </c>
      <c r="B3" s="585"/>
      <c r="C3" s="585"/>
      <c r="D3" s="585"/>
      <c r="E3" s="586"/>
      <c r="G3" s="234"/>
      <c r="H3" s="234"/>
      <c r="I3" s="234"/>
      <c r="J3" s="234"/>
      <c r="K3" s="234"/>
      <c r="L3" s="234"/>
      <c r="M3" s="234"/>
    </row>
    <row r="4" spans="1:13" ht="14" x14ac:dyDescent="0.35">
      <c r="A4" s="474" t="str">
        <f>'1.Application Form'!A4:K4</f>
        <v>Sustainable Agriculture Standard 2020</v>
      </c>
      <c r="B4" s="475"/>
      <c r="C4" s="475"/>
      <c r="D4" s="475"/>
      <c r="E4" s="476"/>
      <c r="G4" s="234"/>
      <c r="H4" s="234"/>
      <c r="I4" s="234"/>
      <c r="J4" s="234"/>
      <c r="K4" s="234"/>
      <c r="L4" s="234"/>
      <c r="M4" s="234"/>
    </row>
    <row r="5" spans="1:13" x14ac:dyDescent="0.35">
      <c r="G5" s="234"/>
      <c r="H5" s="234"/>
      <c r="I5" s="234"/>
      <c r="J5" s="234"/>
      <c r="K5" s="234"/>
      <c r="L5" s="234"/>
      <c r="M5" s="234"/>
    </row>
    <row r="6" spans="1:13" x14ac:dyDescent="0.35">
      <c r="A6" s="214" t="s">
        <v>172</v>
      </c>
      <c r="B6" s="185"/>
      <c r="C6" s="185"/>
      <c r="D6" s="185"/>
      <c r="E6" s="235"/>
      <c r="G6" s="234"/>
      <c r="H6" s="234"/>
      <c r="I6" s="234"/>
      <c r="J6" s="234"/>
      <c r="K6" s="234"/>
      <c r="L6" s="234"/>
      <c r="M6" s="234"/>
    </row>
    <row r="7" spans="1:13" x14ac:dyDescent="0.35">
      <c r="A7" s="465" t="s">
        <v>173</v>
      </c>
      <c r="B7" s="466"/>
      <c r="C7" s="466"/>
      <c r="D7" s="466"/>
      <c r="E7" s="467"/>
      <c r="G7" s="234"/>
      <c r="H7" s="234"/>
      <c r="I7" s="234"/>
      <c r="J7" s="234"/>
      <c r="K7" s="234"/>
      <c r="L7" s="234"/>
      <c r="M7" s="234"/>
    </row>
    <row r="8" spans="1:13" ht="26.25" customHeight="1" x14ac:dyDescent="0.35">
      <c r="A8" s="590" t="s">
        <v>174</v>
      </c>
      <c r="B8" s="591"/>
      <c r="C8" s="587">
        <f>'1.Application Form'!H10</f>
        <v>0</v>
      </c>
      <c r="D8" s="588"/>
      <c r="E8" s="589"/>
      <c r="G8" s="234"/>
      <c r="H8" s="234"/>
      <c r="I8" s="234"/>
      <c r="J8" s="234"/>
      <c r="K8" s="234"/>
      <c r="L8" s="234"/>
      <c r="M8" s="234"/>
    </row>
    <row r="9" spans="1:13" x14ac:dyDescent="0.35">
      <c r="A9" s="486" t="s">
        <v>175</v>
      </c>
      <c r="B9" s="592"/>
      <c r="C9" s="587">
        <f>'1.Application Form'!C9</f>
        <v>0</v>
      </c>
      <c r="D9" s="588"/>
      <c r="E9" s="589"/>
      <c r="G9" s="234"/>
      <c r="H9" s="234"/>
      <c r="I9" s="234"/>
      <c r="J9" s="234"/>
      <c r="K9" s="234"/>
      <c r="L9" s="234"/>
      <c r="M9" s="234"/>
    </row>
    <row r="10" spans="1:13" x14ac:dyDescent="0.35">
      <c r="A10" s="200"/>
      <c r="B10" s="237"/>
      <c r="C10" s="200"/>
      <c r="D10" s="200"/>
      <c r="E10" s="200"/>
      <c r="G10" s="234"/>
      <c r="H10" s="234"/>
      <c r="I10" s="234"/>
      <c r="J10" s="234"/>
      <c r="K10" s="234"/>
      <c r="L10" s="234"/>
      <c r="M10" s="234"/>
    </row>
    <row r="11" spans="1:13" ht="15" customHeight="1" x14ac:dyDescent="0.35">
      <c r="A11" s="238" t="s">
        <v>176</v>
      </c>
      <c r="B11" s="587">
        <f>'1.Application Form'!C13</f>
        <v>0</v>
      </c>
      <c r="C11" s="588"/>
      <c r="D11" s="588"/>
      <c r="E11" s="589"/>
      <c r="G11" s="234"/>
      <c r="H11" s="234"/>
      <c r="I11" s="234"/>
      <c r="J11" s="234"/>
      <c r="K11" s="234"/>
      <c r="L11" s="234"/>
      <c r="M11" s="234"/>
    </row>
    <row r="12" spans="1:13" x14ac:dyDescent="0.35">
      <c r="A12" s="213" t="s">
        <v>55</v>
      </c>
      <c r="B12" s="239">
        <f>'1.Application Form'!I13</f>
        <v>0</v>
      </c>
      <c r="C12" s="240" t="s">
        <v>54</v>
      </c>
      <c r="D12" s="239">
        <f>'1.Application Form'!G13</f>
        <v>0</v>
      </c>
      <c r="E12" s="200"/>
      <c r="G12" s="234"/>
      <c r="H12" s="234"/>
      <c r="I12" s="234"/>
      <c r="J12" s="234"/>
      <c r="K12" s="234"/>
      <c r="L12" s="234"/>
      <c r="M12" s="234"/>
    </row>
    <row r="13" spans="1:13" x14ac:dyDescent="0.35">
      <c r="A13" s="241" t="s">
        <v>57</v>
      </c>
      <c r="B13" s="239">
        <f>'1.Application Form'!I14</f>
        <v>0</v>
      </c>
      <c r="C13" s="200"/>
      <c r="D13" s="200"/>
      <c r="E13" s="200"/>
      <c r="G13" s="234"/>
      <c r="H13" s="234"/>
      <c r="I13" s="234"/>
      <c r="J13" s="234"/>
      <c r="K13" s="234"/>
      <c r="L13" s="234"/>
      <c r="M13" s="234"/>
    </row>
    <row r="14" spans="1:13" x14ac:dyDescent="0.35">
      <c r="A14" s="237"/>
      <c r="B14" s="200"/>
      <c r="C14" s="200"/>
      <c r="D14" s="200"/>
      <c r="E14" s="200"/>
      <c r="G14" s="234"/>
      <c r="H14" s="234"/>
      <c r="I14" s="234"/>
      <c r="J14" s="234"/>
      <c r="K14" s="234"/>
      <c r="L14" s="234"/>
      <c r="M14" s="234"/>
    </row>
    <row r="15" spans="1:13" ht="15" customHeight="1" x14ac:dyDescent="0.25">
      <c r="A15" s="236" t="s">
        <v>177</v>
      </c>
      <c r="B15" s="593" t="str">
        <f>_xlfn.CONCAT('1.Application Form'!H20," ",'1.Application Form'!J20:K20)</f>
        <v xml:space="preserve"> </v>
      </c>
      <c r="C15" s="594"/>
      <c r="D15" s="595"/>
      <c r="E15" s="200"/>
      <c r="G15" s="234"/>
      <c r="H15" s="234"/>
      <c r="I15" s="234"/>
      <c r="J15" s="234"/>
      <c r="K15" s="234"/>
      <c r="L15" s="234"/>
      <c r="M15" s="234"/>
    </row>
    <row r="16" spans="1:13" x14ac:dyDescent="0.35">
      <c r="A16" s="242" t="s">
        <v>178</v>
      </c>
      <c r="B16" s="215">
        <f>'1.Application Form'!H22</f>
        <v>0</v>
      </c>
      <c r="C16" s="243" t="s">
        <v>67</v>
      </c>
      <c r="D16" s="239">
        <f>'1.Application Form'!J23</f>
        <v>0</v>
      </c>
      <c r="E16" s="200"/>
      <c r="G16" s="234"/>
      <c r="H16" s="234"/>
      <c r="I16" s="234"/>
      <c r="J16" s="234"/>
      <c r="K16" s="234"/>
      <c r="L16" s="234"/>
      <c r="M16" s="234"/>
    </row>
    <row r="17" spans="1:13" x14ac:dyDescent="0.35">
      <c r="A17" s="200"/>
      <c r="B17" s="200"/>
      <c r="C17" s="200"/>
      <c r="D17" s="200"/>
      <c r="E17" s="200"/>
      <c r="G17" s="234"/>
      <c r="H17" s="234"/>
      <c r="I17" s="234"/>
      <c r="J17" s="234"/>
      <c r="K17" s="234"/>
      <c r="L17" s="234"/>
      <c r="M17" s="234"/>
    </row>
    <row r="18" spans="1:13" ht="25" x14ac:dyDescent="0.35">
      <c r="A18" s="244" t="s">
        <v>179</v>
      </c>
      <c r="B18" s="245"/>
      <c r="C18" s="200"/>
      <c r="D18" s="200"/>
      <c r="E18" s="200"/>
      <c r="G18" s="234"/>
      <c r="H18" s="234"/>
      <c r="I18" s="234"/>
      <c r="J18" s="234"/>
      <c r="K18" s="234"/>
      <c r="L18" s="234"/>
      <c r="M18" s="234"/>
    </row>
    <row r="19" spans="1:13" x14ac:dyDescent="0.35">
      <c r="A19" s="200"/>
      <c r="B19" s="200"/>
      <c r="C19" s="200"/>
      <c r="D19" s="200"/>
      <c r="E19" s="200"/>
      <c r="G19" s="234"/>
      <c r="H19" s="234"/>
      <c r="I19" s="234"/>
      <c r="J19" s="234"/>
      <c r="K19" s="234"/>
      <c r="L19" s="234"/>
      <c r="M19" s="234"/>
    </row>
    <row r="20" spans="1:13" x14ac:dyDescent="0.35">
      <c r="A20" s="214" t="s">
        <v>180</v>
      </c>
      <c r="B20" s="185"/>
      <c r="C20" s="185"/>
      <c r="D20" s="185"/>
      <c r="E20" s="235"/>
      <c r="G20" s="234"/>
      <c r="H20" s="234"/>
      <c r="I20" s="234"/>
      <c r="J20" s="234"/>
      <c r="K20" s="234"/>
      <c r="L20" s="234"/>
      <c r="M20" s="234"/>
    </row>
    <row r="21" spans="1:13" ht="66" customHeight="1" x14ac:dyDescent="0.35">
      <c r="A21" s="510" t="s">
        <v>181</v>
      </c>
      <c r="B21" s="466"/>
      <c r="C21" s="466"/>
      <c r="D21" s="466"/>
      <c r="E21" s="467"/>
      <c r="G21" s="234"/>
      <c r="H21" s="234"/>
      <c r="I21" s="234"/>
      <c r="J21" s="234"/>
      <c r="K21" s="234"/>
      <c r="L21" s="234"/>
      <c r="M21" s="234"/>
    </row>
    <row r="22" spans="1:13" x14ac:dyDescent="0.35">
      <c r="A22" s="246"/>
      <c r="B22" s="247"/>
      <c r="C22" s="247"/>
      <c r="D22" s="247"/>
      <c r="E22" s="247"/>
      <c r="G22" s="234"/>
      <c r="H22" s="234"/>
      <c r="I22" s="234"/>
      <c r="J22" s="234"/>
      <c r="K22" s="234"/>
      <c r="L22" s="234"/>
      <c r="M22" s="234"/>
    </row>
    <row r="23" spans="1:13" x14ac:dyDescent="0.35">
      <c r="A23" s="244" t="s">
        <v>182</v>
      </c>
      <c r="B23" s="245"/>
      <c r="C23" s="247"/>
      <c r="D23" s="248" t="s">
        <v>183</v>
      </c>
      <c r="E23" s="249"/>
      <c r="G23" s="234"/>
      <c r="H23" s="234"/>
      <c r="I23" s="234"/>
      <c r="J23" s="234"/>
      <c r="K23" s="234"/>
      <c r="L23" s="234"/>
      <c r="M23" s="234"/>
    </row>
    <row r="24" spans="1:13" x14ac:dyDescent="0.35">
      <c r="A24" s="248" t="s">
        <v>184</v>
      </c>
      <c r="B24" s="239" t="str">
        <f>'1.Application Form'!B37</f>
        <v>SupplyChain</v>
      </c>
      <c r="D24" s="529" t="s">
        <v>185</v>
      </c>
      <c r="E24" s="530"/>
      <c r="G24" s="234"/>
      <c r="H24" s="234"/>
      <c r="I24" s="234"/>
      <c r="J24" s="234"/>
      <c r="K24" s="234"/>
      <c r="L24" s="234"/>
      <c r="M24" s="234"/>
    </row>
    <row r="25" spans="1:13" ht="13.5" customHeight="1" x14ac:dyDescent="0.35">
      <c r="A25" s="218" t="s">
        <v>75</v>
      </c>
      <c r="B25" s="250"/>
      <c r="D25" s="251" t="str">
        <f>'Hidden Lists'!C3</f>
        <v>Core Requirements</v>
      </c>
      <c r="E25" s="252"/>
      <c r="G25" s="234"/>
      <c r="H25" s="234"/>
      <c r="I25" s="234"/>
      <c r="J25" s="234"/>
      <c r="K25" s="234"/>
      <c r="L25" s="234"/>
      <c r="M25" s="234"/>
    </row>
    <row r="26" spans="1:13" ht="15" customHeight="1" x14ac:dyDescent="0.35">
      <c r="D26" s="234"/>
      <c r="E26" s="234"/>
      <c r="I26" s="234"/>
      <c r="J26" s="234"/>
      <c r="K26" s="234"/>
      <c r="L26" s="234"/>
      <c r="M26" s="234"/>
    </row>
    <row r="27" spans="1:13" ht="13.5" customHeight="1" x14ac:dyDescent="0.35">
      <c r="A27" s="253" t="s">
        <v>186</v>
      </c>
      <c r="B27" s="254"/>
      <c r="D27" s="255" t="s">
        <v>187</v>
      </c>
      <c r="E27" s="249"/>
      <c r="I27" s="234"/>
      <c r="J27" s="234"/>
      <c r="K27" s="234"/>
      <c r="L27" s="234"/>
      <c r="M27" s="234"/>
    </row>
    <row r="28" spans="1:13" ht="15" customHeight="1" x14ac:dyDescent="0.35">
      <c r="A28" s="256">
        <f>'1.Application Form'!H37</f>
        <v>0</v>
      </c>
      <c r="B28" s="254"/>
      <c r="D28" s="255" t="s">
        <v>188</v>
      </c>
      <c r="E28" s="249"/>
      <c r="I28" s="234"/>
      <c r="J28" s="234"/>
      <c r="K28" s="234"/>
      <c r="L28" s="234"/>
      <c r="M28" s="234"/>
    </row>
    <row r="29" spans="1:13" ht="15" customHeight="1" x14ac:dyDescent="0.35">
      <c r="A29" s="256">
        <f>'1.Application Form'!I38</f>
        <v>0</v>
      </c>
      <c r="B29" s="254"/>
      <c r="D29" s="255" t="s">
        <v>189</v>
      </c>
      <c r="E29" s="249"/>
      <c r="I29" s="234"/>
      <c r="J29" s="234"/>
      <c r="K29" s="234"/>
      <c r="L29" s="234"/>
      <c r="M29" s="234"/>
    </row>
    <row r="30" spans="1:13" ht="15" customHeight="1" x14ac:dyDescent="0.35">
      <c r="A30" s="256">
        <f>'1.Application Form'!I39</f>
        <v>0</v>
      </c>
      <c r="B30" s="254"/>
      <c r="G30" s="234"/>
      <c r="H30" s="234"/>
      <c r="I30" s="234"/>
      <c r="J30" s="234"/>
      <c r="K30" s="234"/>
      <c r="L30" s="234"/>
      <c r="M30" s="234"/>
    </row>
    <row r="31" spans="1:13" x14ac:dyDescent="0.35">
      <c r="A31" s="256">
        <f>'1.Application Form'!I40</f>
        <v>0</v>
      </c>
      <c r="B31" s="254"/>
      <c r="G31" s="234"/>
      <c r="H31" s="234"/>
      <c r="I31" s="234"/>
      <c r="J31" s="234"/>
      <c r="K31" s="234"/>
      <c r="L31" s="234"/>
      <c r="M31" s="234"/>
    </row>
    <row r="32" spans="1:13" x14ac:dyDescent="0.35">
      <c r="A32" s="257"/>
      <c r="B32" s="254"/>
      <c r="G32" s="234"/>
      <c r="H32" s="234"/>
      <c r="I32" s="234"/>
      <c r="J32" s="234"/>
      <c r="K32" s="234"/>
      <c r="L32" s="234"/>
      <c r="M32" s="234"/>
    </row>
    <row r="33" spans="1:13" ht="30" customHeight="1" x14ac:dyDescent="0.35">
      <c r="A33" s="238" t="s">
        <v>190</v>
      </c>
      <c r="B33" s="596"/>
      <c r="C33" s="597"/>
      <c r="D33" s="597"/>
      <c r="E33" s="598"/>
      <c r="G33" s="234"/>
      <c r="H33" s="234"/>
      <c r="I33" s="234"/>
      <c r="J33" s="234"/>
      <c r="K33" s="234"/>
      <c r="L33" s="234"/>
      <c r="M33" s="234"/>
    </row>
    <row r="34" spans="1:13" x14ac:dyDescent="0.35">
      <c r="A34" s="258"/>
      <c r="B34" s="246"/>
      <c r="C34" s="246"/>
      <c r="D34" s="246"/>
      <c r="E34" s="246"/>
      <c r="G34" s="234"/>
      <c r="J34" s="234"/>
      <c r="K34" s="234"/>
      <c r="L34" s="234"/>
      <c r="M34" s="234"/>
    </row>
    <row r="35" spans="1:13" x14ac:dyDescent="0.35">
      <c r="A35" s="214" t="s">
        <v>191</v>
      </c>
      <c r="B35" s="185"/>
      <c r="C35" s="185"/>
      <c r="D35" s="185"/>
      <c r="E35" s="235"/>
      <c r="G35" s="234"/>
      <c r="H35" s="234"/>
      <c r="I35" s="234"/>
      <c r="J35" s="234"/>
      <c r="K35" s="234"/>
      <c r="L35" s="234"/>
      <c r="M35" s="234"/>
    </row>
    <row r="36" spans="1:13" ht="30.75" customHeight="1" x14ac:dyDescent="0.35">
      <c r="A36" s="510" t="s">
        <v>192</v>
      </c>
      <c r="B36" s="511"/>
      <c r="C36" s="511"/>
      <c r="D36" s="511"/>
      <c r="E36" s="531"/>
      <c r="G36" s="234"/>
      <c r="H36" s="234"/>
      <c r="I36" s="234"/>
      <c r="J36" s="234"/>
      <c r="K36" s="234"/>
      <c r="L36" s="234"/>
      <c r="M36" s="234"/>
    </row>
    <row r="37" spans="1:13" ht="20.149999999999999" customHeight="1" x14ac:dyDescent="0.35">
      <c r="A37" s="259" t="s">
        <v>193</v>
      </c>
      <c r="B37" s="560"/>
      <c r="C37" s="560"/>
      <c r="D37" s="260" t="s">
        <v>194</v>
      </c>
      <c r="E37" s="252"/>
      <c r="G37" s="234"/>
      <c r="H37" s="234"/>
      <c r="I37" s="234"/>
      <c r="J37" s="234"/>
      <c r="K37" s="234"/>
      <c r="L37" s="234"/>
      <c r="M37" s="234"/>
    </row>
    <row r="38" spans="1:13" ht="20.149999999999999" customHeight="1" x14ac:dyDescent="0.35">
      <c r="A38" s="261" t="s">
        <v>195</v>
      </c>
      <c r="B38" s="560"/>
      <c r="C38" s="560"/>
      <c r="D38" s="582" t="str">
        <f>IFERROR(VLOOKUP(E37,'Hidden Lists'!$P$11:$Q$17,2,FALSE)," ")</f>
        <v xml:space="preserve"> </v>
      </c>
      <c r="E38" s="582"/>
      <c r="G38" s="234"/>
      <c r="H38" s="234"/>
      <c r="I38" s="234"/>
      <c r="J38" s="234"/>
      <c r="M38" s="234"/>
    </row>
    <row r="39" spans="1:13" ht="20.149999999999999" customHeight="1" x14ac:dyDescent="0.35">
      <c r="A39" s="262" t="s">
        <v>196</v>
      </c>
      <c r="B39" s="559"/>
      <c r="C39" s="560"/>
      <c r="D39" s="582"/>
      <c r="E39" s="582"/>
      <c r="G39" s="234"/>
      <c r="H39" s="234"/>
      <c r="I39" s="234"/>
      <c r="J39" s="234"/>
      <c r="M39" s="234"/>
    </row>
    <row r="40" spans="1:13" x14ac:dyDescent="0.35">
      <c r="A40" s="263"/>
      <c r="G40" s="234"/>
      <c r="H40" s="234"/>
      <c r="I40" s="234"/>
      <c r="J40" s="234"/>
      <c r="K40" s="234"/>
      <c r="L40" s="234"/>
      <c r="M40" s="234"/>
    </row>
    <row r="41" spans="1:13" ht="20.149999999999999" customHeight="1" x14ac:dyDescent="0.35">
      <c r="A41" s="259" t="s">
        <v>193</v>
      </c>
      <c r="B41" s="560"/>
      <c r="C41" s="560"/>
      <c r="D41" s="260" t="s">
        <v>194</v>
      </c>
      <c r="E41" s="252"/>
      <c r="G41" s="234"/>
      <c r="H41" s="234"/>
      <c r="I41" s="234"/>
      <c r="J41" s="234"/>
      <c r="K41" s="234"/>
      <c r="L41" s="234"/>
      <c r="M41" s="234"/>
    </row>
    <row r="42" spans="1:13" ht="20.149999999999999" customHeight="1" x14ac:dyDescent="0.35">
      <c r="A42" s="261" t="s">
        <v>195</v>
      </c>
      <c r="B42" s="560"/>
      <c r="C42" s="560"/>
      <c r="D42" s="582" t="str">
        <f>IFERROR(VLOOKUP(E41,'Hidden Lists'!$P$11:$Q$17,2,FALSE)," ")</f>
        <v xml:space="preserve"> </v>
      </c>
      <c r="E42" s="582"/>
      <c r="G42" s="234"/>
      <c r="H42" s="234"/>
      <c r="I42" s="234"/>
      <c r="J42" s="234"/>
      <c r="K42" s="234"/>
      <c r="L42" s="234"/>
      <c r="M42" s="234"/>
    </row>
    <row r="43" spans="1:13" ht="20.149999999999999" customHeight="1" x14ac:dyDescent="0.35">
      <c r="A43" s="262" t="s">
        <v>196</v>
      </c>
      <c r="B43" s="559"/>
      <c r="C43" s="560"/>
      <c r="D43" s="582"/>
      <c r="E43" s="582"/>
      <c r="G43" s="234"/>
      <c r="H43" s="234"/>
      <c r="I43" s="234"/>
      <c r="J43" s="234"/>
      <c r="K43" s="234"/>
      <c r="L43" s="234"/>
      <c r="M43" s="234"/>
    </row>
    <row r="44" spans="1:13" x14ac:dyDescent="0.35">
      <c r="C44" s="311"/>
      <c r="G44" s="234"/>
      <c r="H44" s="234"/>
      <c r="I44" s="234"/>
      <c r="J44" s="234"/>
      <c r="K44" s="234"/>
      <c r="L44" s="234"/>
      <c r="M44" s="234"/>
    </row>
    <row r="45" spans="1:13" ht="20.149999999999999" customHeight="1" x14ac:dyDescent="0.35">
      <c r="A45" s="259" t="s">
        <v>193</v>
      </c>
      <c r="B45" s="560"/>
      <c r="C45" s="560"/>
      <c r="D45" s="260" t="s">
        <v>194</v>
      </c>
      <c r="E45" s="252"/>
      <c r="G45" s="234"/>
      <c r="H45" s="234"/>
      <c r="I45" s="234"/>
      <c r="J45" s="234"/>
      <c r="K45" s="234"/>
      <c r="L45" s="234"/>
    </row>
    <row r="46" spans="1:13" ht="20.149999999999999" customHeight="1" x14ac:dyDescent="0.35">
      <c r="A46" s="261" t="s">
        <v>195</v>
      </c>
      <c r="B46" s="560"/>
      <c r="C46" s="560"/>
      <c r="D46" s="582" t="str">
        <f>IFERROR(VLOOKUP(E45,'Hidden Lists'!$P$11:$Q$17,2,FALSE)," ")</f>
        <v xml:space="preserve"> </v>
      </c>
      <c r="E46" s="582"/>
      <c r="G46" s="234"/>
      <c r="H46" s="234"/>
      <c r="I46" s="234"/>
      <c r="J46" s="234"/>
      <c r="K46" s="234"/>
      <c r="L46" s="234"/>
    </row>
    <row r="47" spans="1:13" ht="20.149999999999999" customHeight="1" x14ac:dyDescent="0.35">
      <c r="A47" s="262" t="s">
        <v>196</v>
      </c>
      <c r="B47" s="559"/>
      <c r="C47" s="560"/>
      <c r="D47" s="582"/>
      <c r="E47" s="582"/>
      <c r="G47" s="234"/>
      <c r="H47" s="234"/>
      <c r="I47" s="234"/>
      <c r="J47" s="234"/>
      <c r="K47" s="234"/>
      <c r="L47" s="234"/>
    </row>
    <row r="48" spans="1:13" x14ac:dyDescent="0.35">
      <c r="A48" s="264"/>
      <c r="G48" s="234"/>
      <c r="H48" s="234"/>
      <c r="I48" s="234"/>
      <c r="J48" s="234"/>
      <c r="K48" s="234"/>
      <c r="L48" s="234"/>
    </row>
    <row r="49" spans="1:14" ht="20.149999999999999" customHeight="1" x14ac:dyDescent="0.35">
      <c r="A49" s="259" t="s">
        <v>193</v>
      </c>
      <c r="B49" s="560"/>
      <c r="C49" s="560"/>
      <c r="D49" s="260" t="s">
        <v>194</v>
      </c>
      <c r="E49" s="252"/>
      <c r="G49" s="234"/>
      <c r="H49" s="234"/>
      <c r="I49" s="234"/>
      <c r="J49" s="234"/>
      <c r="K49" s="234"/>
      <c r="L49" s="234"/>
    </row>
    <row r="50" spans="1:14" ht="20.149999999999999" customHeight="1" x14ac:dyDescent="0.35">
      <c r="A50" s="261" t="s">
        <v>195</v>
      </c>
      <c r="B50" s="560"/>
      <c r="C50" s="560"/>
      <c r="D50" s="582" t="str">
        <f>IFERROR(VLOOKUP(E49,'Hidden Lists'!$P$11:$Q$17,2,FALSE)," ")</f>
        <v xml:space="preserve"> </v>
      </c>
      <c r="E50" s="582"/>
      <c r="G50" s="234"/>
      <c r="H50" s="234"/>
      <c r="I50" s="234"/>
      <c r="J50" s="234"/>
      <c r="K50" s="234"/>
      <c r="L50" s="234"/>
    </row>
    <row r="51" spans="1:14" ht="20.149999999999999" customHeight="1" x14ac:dyDescent="0.35">
      <c r="A51" s="262" t="s">
        <v>196</v>
      </c>
      <c r="B51" s="559"/>
      <c r="C51" s="560"/>
      <c r="D51" s="582"/>
      <c r="E51" s="582"/>
      <c r="G51" s="234"/>
      <c r="H51" s="234"/>
      <c r="I51" s="234"/>
      <c r="J51" s="234"/>
      <c r="K51" s="234"/>
      <c r="L51" s="234"/>
    </row>
    <row r="52" spans="1:14" x14ac:dyDescent="0.35">
      <c r="G52" s="234"/>
      <c r="H52" s="234"/>
      <c r="I52" s="234"/>
      <c r="J52" s="234"/>
      <c r="K52" s="234"/>
      <c r="L52" s="234"/>
    </row>
    <row r="53" spans="1:14" ht="20.149999999999999" customHeight="1" x14ac:dyDescent="0.35">
      <c r="A53" s="259" t="s">
        <v>193</v>
      </c>
      <c r="B53" s="560"/>
      <c r="C53" s="560"/>
      <c r="D53" s="260" t="s">
        <v>194</v>
      </c>
      <c r="E53" s="252"/>
      <c r="G53" s="234"/>
      <c r="H53" s="234"/>
      <c r="I53" s="234"/>
      <c r="J53" s="234"/>
      <c r="K53" s="234"/>
      <c r="L53" s="234"/>
      <c r="M53" s="234"/>
      <c r="N53" s="234"/>
    </row>
    <row r="54" spans="1:14" ht="20.149999999999999" customHeight="1" x14ac:dyDescent="0.35">
      <c r="A54" s="261" t="s">
        <v>195</v>
      </c>
      <c r="B54" s="560"/>
      <c r="C54" s="560"/>
      <c r="D54" s="582" t="str">
        <f>IFERROR(VLOOKUP(E53,'Hidden Lists'!$P$11:$Q$17,2,FALSE)," ")</f>
        <v xml:space="preserve"> </v>
      </c>
      <c r="E54" s="582"/>
      <c r="G54" s="234"/>
      <c r="H54" s="234"/>
      <c r="I54" s="234"/>
      <c r="J54" s="234"/>
      <c r="K54" s="234"/>
      <c r="L54" s="234"/>
      <c r="M54" s="234"/>
      <c r="N54" s="234"/>
    </row>
    <row r="55" spans="1:14" ht="20.149999999999999" customHeight="1" x14ac:dyDescent="0.35">
      <c r="A55" s="262" t="s">
        <v>196</v>
      </c>
      <c r="B55" s="559"/>
      <c r="C55" s="560"/>
      <c r="D55" s="582"/>
      <c r="E55" s="582"/>
      <c r="G55" s="234"/>
      <c r="H55" s="234"/>
      <c r="I55" s="234"/>
      <c r="J55" s="234"/>
      <c r="K55" s="234"/>
      <c r="L55" s="234"/>
      <c r="M55" s="234"/>
      <c r="N55" s="234"/>
    </row>
    <row r="56" spans="1:14" x14ac:dyDescent="0.35">
      <c r="A56" s="264"/>
      <c r="G56" s="234"/>
      <c r="H56" s="234"/>
      <c r="I56" s="234"/>
      <c r="J56" s="234"/>
      <c r="K56" s="234"/>
      <c r="L56" s="234"/>
      <c r="M56" s="234"/>
      <c r="N56" s="234"/>
    </row>
    <row r="57" spans="1:14" ht="20.149999999999999" customHeight="1" x14ac:dyDescent="0.35">
      <c r="A57" s="259" t="s">
        <v>193</v>
      </c>
      <c r="B57" s="560"/>
      <c r="C57" s="560"/>
      <c r="D57" s="260" t="s">
        <v>194</v>
      </c>
      <c r="E57" s="252"/>
      <c r="G57" s="234"/>
      <c r="H57" s="234"/>
      <c r="I57" s="234"/>
      <c r="J57" s="234"/>
      <c r="K57" s="234"/>
      <c r="L57" s="234"/>
      <c r="M57" s="234"/>
      <c r="N57" s="234"/>
    </row>
    <row r="58" spans="1:14" ht="20.149999999999999" customHeight="1" x14ac:dyDescent="0.35">
      <c r="A58" s="261" t="s">
        <v>195</v>
      </c>
      <c r="B58" s="560"/>
      <c r="C58" s="560"/>
      <c r="D58" s="582" t="str">
        <f>IFERROR(VLOOKUP(E57,'Hidden Lists'!$P$11:$Q$17,2,FALSE)," ")</f>
        <v xml:space="preserve"> </v>
      </c>
      <c r="E58" s="582"/>
      <c r="G58" s="234"/>
      <c r="H58" s="234"/>
      <c r="I58" s="234"/>
      <c r="J58" s="234"/>
      <c r="K58" s="234"/>
      <c r="L58" s="234"/>
      <c r="M58" s="234"/>
      <c r="N58" s="234"/>
    </row>
    <row r="59" spans="1:14" ht="20.149999999999999" customHeight="1" x14ac:dyDescent="0.35">
      <c r="A59" s="262" t="s">
        <v>196</v>
      </c>
      <c r="B59" s="559"/>
      <c r="C59" s="560"/>
      <c r="D59" s="582"/>
      <c r="E59" s="582"/>
      <c r="G59" s="234"/>
      <c r="H59" s="234"/>
      <c r="I59" s="234"/>
      <c r="J59" s="234"/>
      <c r="K59" s="234"/>
      <c r="L59" s="234"/>
      <c r="M59" s="234"/>
      <c r="N59" s="234"/>
    </row>
    <row r="60" spans="1:14" x14ac:dyDescent="0.35">
      <c r="G60" s="234"/>
      <c r="H60" s="234"/>
      <c r="I60" s="234"/>
      <c r="J60" s="234"/>
      <c r="K60" s="234"/>
      <c r="L60" s="234"/>
      <c r="M60" s="234"/>
      <c r="N60" s="234"/>
    </row>
    <row r="61" spans="1:14" x14ac:dyDescent="0.35">
      <c r="A61" s="214" t="s">
        <v>197</v>
      </c>
      <c r="B61" s="185"/>
      <c r="C61" s="185"/>
      <c r="D61" s="185"/>
      <c r="E61" s="235"/>
      <c r="G61" s="234"/>
      <c r="H61" s="234"/>
      <c r="I61" s="234"/>
      <c r="J61" s="234"/>
      <c r="K61" s="234"/>
      <c r="L61" s="234"/>
      <c r="M61" s="234"/>
      <c r="N61" s="234"/>
    </row>
    <row r="62" spans="1:14" ht="67.5" customHeight="1" x14ac:dyDescent="0.35">
      <c r="A62" s="510" t="s">
        <v>198</v>
      </c>
      <c r="B62" s="511"/>
      <c r="C62" s="511"/>
      <c r="D62" s="511"/>
      <c r="E62" s="531"/>
      <c r="G62" s="234"/>
      <c r="H62" s="265"/>
      <c r="I62" s="234"/>
      <c r="J62" s="234"/>
      <c r="K62" s="234"/>
      <c r="L62" s="234"/>
      <c r="M62" s="234"/>
      <c r="N62" s="234"/>
    </row>
    <row r="63" spans="1:14" x14ac:dyDescent="0.35">
      <c r="G63" s="234"/>
      <c r="H63" s="234"/>
      <c r="I63" s="234"/>
      <c r="J63" s="234"/>
      <c r="K63" s="234"/>
      <c r="L63" s="234"/>
      <c r="M63" s="234"/>
      <c r="N63" s="234"/>
    </row>
    <row r="64" spans="1:14" x14ac:dyDescent="0.35">
      <c r="A64" s="240" t="s">
        <v>199</v>
      </c>
      <c r="B64" s="266">
        <f>'1.Application Form'!F169</f>
        <v>0</v>
      </c>
      <c r="C64" s="550" t="s">
        <v>200</v>
      </c>
      <c r="D64" s="551"/>
      <c r="E64" s="584"/>
      <c r="G64" s="234"/>
      <c r="H64" s="265"/>
      <c r="I64" s="234"/>
      <c r="J64" s="234"/>
      <c r="K64" s="234"/>
      <c r="L64" s="234"/>
      <c r="M64" s="234"/>
      <c r="N64" s="234"/>
    </row>
    <row r="65" spans="1:16" x14ac:dyDescent="0.35">
      <c r="G65" s="234"/>
      <c r="H65" s="265"/>
      <c r="I65" s="234"/>
      <c r="J65" s="234"/>
      <c r="K65" s="234"/>
      <c r="L65" s="234"/>
      <c r="M65" s="234"/>
      <c r="N65" s="234"/>
    </row>
    <row r="66" spans="1:16" ht="13.5" x14ac:dyDescent="0.35">
      <c r="A66" s="267" t="s">
        <v>201</v>
      </c>
      <c r="B66" s="268"/>
      <c r="G66" s="234"/>
      <c r="H66" s="265"/>
      <c r="I66" s="234"/>
      <c r="J66" s="234"/>
      <c r="K66" s="234"/>
      <c r="L66" s="234"/>
      <c r="M66" s="234"/>
      <c r="N66" s="234"/>
    </row>
    <row r="67" spans="1:16" ht="13.5" x14ac:dyDescent="0.35">
      <c r="A67" s="267" t="s">
        <v>202</v>
      </c>
      <c r="B67" s="268"/>
      <c r="D67" s="269" t="s">
        <v>203</v>
      </c>
      <c r="E67" s="270">
        <f>IF('2b.Duration'!H8&lt;1,1,'2b.Duration'!H8)</f>
        <v>1</v>
      </c>
      <c r="G67" s="234"/>
      <c r="H67" s="265"/>
      <c r="I67" s="234"/>
      <c r="J67" s="234"/>
      <c r="K67" s="234"/>
      <c r="L67" s="234"/>
      <c r="M67" s="234"/>
      <c r="N67" s="234"/>
    </row>
    <row r="68" spans="1:16" x14ac:dyDescent="0.35">
      <c r="G68" s="234"/>
      <c r="H68" s="265"/>
      <c r="I68" s="234"/>
      <c r="J68" s="234"/>
      <c r="K68" s="234"/>
      <c r="L68" s="234"/>
      <c r="M68" s="234"/>
      <c r="N68" s="234"/>
    </row>
    <row r="69" spans="1:16" ht="15" customHeight="1" x14ac:dyDescent="0.35">
      <c r="A69" s="271" t="s">
        <v>204</v>
      </c>
      <c r="B69" s="268"/>
      <c r="D69" s="583" t="str">
        <f>IF(B70=0,"",IF(Factors!Q15&lt;Factors!Q16,'Hidden Lists'!S3," "))</f>
        <v/>
      </c>
      <c r="E69" s="583"/>
      <c r="G69" s="234"/>
      <c r="H69" s="234"/>
      <c r="I69" s="234"/>
      <c r="J69" s="234"/>
      <c r="K69" s="234"/>
      <c r="L69" s="234"/>
      <c r="M69" s="234"/>
      <c r="N69" s="234"/>
    </row>
    <row r="70" spans="1:16" ht="15" customHeight="1" x14ac:dyDescent="0.35">
      <c r="A70" s="190" t="s">
        <v>205</v>
      </c>
      <c r="B70" s="268"/>
      <c r="D70" s="583"/>
      <c r="E70" s="583"/>
      <c r="F70" s="234"/>
      <c r="G70" s="234"/>
      <c r="H70" s="234"/>
      <c r="I70" s="234"/>
      <c r="J70" s="234"/>
      <c r="K70" s="234"/>
      <c r="L70" s="234"/>
      <c r="M70" s="234"/>
      <c r="N70" s="234"/>
    </row>
    <row r="71" spans="1:16" ht="15" customHeight="1" x14ac:dyDescent="0.35">
      <c r="A71" s="272" t="s">
        <v>206</v>
      </c>
      <c r="B71" s="273">
        <f>(COUNTIFS(E37:E59,'Hidden Lists'!P11))+(COUNTIFS(E37:E59,'Hidden Lists'!P12)+(COUNTIFS(E37:E59,'Hidden Lists'!P13)))</f>
        <v>0</v>
      </c>
      <c r="C71" s="274"/>
      <c r="F71" s="234"/>
      <c r="G71" s="234"/>
      <c r="H71" s="234"/>
      <c r="I71" s="234"/>
      <c r="J71" s="234"/>
      <c r="K71" s="234"/>
      <c r="L71" s="234"/>
      <c r="M71" s="234"/>
      <c r="N71" s="234"/>
    </row>
    <row r="72" spans="1:16" ht="25" x14ac:dyDescent="0.35">
      <c r="A72" s="275" t="s">
        <v>207</v>
      </c>
      <c r="B72" s="559"/>
      <c r="C72" s="560"/>
      <c r="D72" s="561"/>
      <c r="F72" s="234"/>
      <c r="G72" s="234"/>
      <c r="H72" s="234"/>
      <c r="I72" s="234"/>
      <c r="J72" s="234"/>
      <c r="K72" s="234"/>
      <c r="L72" s="234"/>
      <c r="M72" s="234"/>
      <c r="N72" s="234"/>
      <c r="O72" s="234"/>
      <c r="P72" s="234"/>
    </row>
    <row r="73" spans="1:16" ht="15" customHeight="1" x14ac:dyDescent="0.35">
      <c r="A73" s="276" t="s">
        <v>208</v>
      </c>
      <c r="B73" s="559"/>
      <c r="C73" s="560"/>
      <c r="D73" s="561"/>
      <c r="F73" s="234"/>
      <c r="G73" s="234"/>
      <c r="H73" s="234"/>
      <c r="I73" s="234"/>
      <c r="J73" s="234"/>
      <c r="K73" s="234"/>
      <c r="L73" s="234"/>
      <c r="M73" s="234"/>
      <c r="N73" s="234"/>
      <c r="O73" s="234"/>
      <c r="P73" s="234"/>
    </row>
    <row r="74" spans="1:16" x14ac:dyDescent="0.35">
      <c r="F74" s="234"/>
      <c r="N74" s="234"/>
      <c r="O74" s="234"/>
      <c r="P74" s="234"/>
    </row>
    <row r="75" spans="1:16" x14ac:dyDescent="0.35">
      <c r="A75" s="277" t="s">
        <v>209</v>
      </c>
      <c r="F75" s="278"/>
      <c r="G75" s="278"/>
      <c r="H75" s="278"/>
      <c r="N75" s="234"/>
      <c r="O75" s="234"/>
      <c r="P75" s="234"/>
    </row>
    <row r="76" spans="1:16" ht="30" customHeight="1" x14ac:dyDescent="0.35">
      <c r="A76" s="269" t="s">
        <v>210</v>
      </c>
      <c r="B76" s="279">
        <f>'1.Application Form'!E41</f>
        <v>0</v>
      </c>
      <c r="C76" s="554" t="s">
        <v>211</v>
      </c>
      <c r="D76" s="555"/>
      <c r="E76" s="556"/>
      <c r="F76" s="280"/>
      <c r="G76" s="278"/>
      <c r="H76" s="278"/>
      <c r="N76" s="234"/>
      <c r="O76" s="234"/>
      <c r="P76" s="234"/>
    </row>
    <row r="77" spans="1:16" ht="13.5" customHeight="1" x14ac:dyDescent="0.35">
      <c r="F77" s="278"/>
      <c r="G77" s="278"/>
      <c r="H77" s="278"/>
      <c r="I77" s="234"/>
      <c r="J77" s="234"/>
      <c r="K77" s="234"/>
      <c r="L77" s="234"/>
      <c r="M77" s="234"/>
      <c r="N77" s="234"/>
      <c r="O77" s="234"/>
      <c r="P77" s="234"/>
    </row>
    <row r="78" spans="1:16" ht="13.5" customHeight="1" x14ac:dyDescent="0.35">
      <c r="A78" s="562" t="s">
        <v>212</v>
      </c>
      <c r="B78" s="557">
        <f>IFERROR(VLOOKUP(C78,Factors!P3:U11,2,TRUE),0)</f>
        <v>0</v>
      </c>
      <c r="C78" s="280">
        <f>SUM('1.Application Form'!D141:D142)</f>
        <v>0</v>
      </c>
      <c r="E78" s="281"/>
      <c r="F78" s="278"/>
      <c r="G78" s="278"/>
      <c r="H78" s="282"/>
      <c r="I78" s="283"/>
      <c r="J78" s="234"/>
      <c r="K78" s="283"/>
      <c r="L78" s="234"/>
      <c r="M78" s="283"/>
      <c r="N78" s="234"/>
      <c r="O78" s="234"/>
      <c r="P78" s="234"/>
    </row>
    <row r="79" spans="1:16" x14ac:dyDescent="0.35">
      <c r="A79" s="563"/>
      <c r="B79" s="558"/>
      <c r="C79" s="234"/>
      <c r="F79" s="278"/>
      <c r="G79" s="278"/>
      <c r="H79" s="282"/>
      <c r="I79" s="283"/>
      <c r="J79" s="234"/>
      <c r="K79" s="283"/>
      <c r="L79" s="234"/>
      <c r="M79" s="283"/>
      <c r="N79" s="234"/>
      <c r="O79" s="234"/>
      <c r="P79" s="234"/>
    </row>
    <row r="80" spans="1:16" ht="27" customHeight="1" x14ac:dyDescent="0.35">
      <c r="A80" s="284" t="s">
        <v>213</v>
      </c>
      <c r="B80" s="285" t="str">
        <f>IFERROR(CONCATENATE(Factors!T42," ",'Hidden Lists'!$S$6," ",Factors!U42," ",'Hidden Lists'!G20," ",'Hidden Lists'!$S$7," ",Factors!V42," ",'Hidden Lists'!G21)," ")</f>
        <v xml:space="preserve"> </v>
      </c>
      <c r="C80" s="234"/>
      <c r="F80" s="234"/>
      <c r="G80" s="234"/>
      <c r="H80" s="286"/>
      <c r="I80" s="283"/>
      <c r="J80" s="234"/>
      <c r="K80" s="283"/>
      <c r="L80" s="234"/>
      <c r="M80" s="283"/>
      <c r="N80" s="234"/>
      <c r="O80" s="234"/>
      <c r="P80" s="234"/>
    </row>
    <row r="81" spans="1:16" ht="28.5" customHeight="1" x14ac:dyDescent="0.35">
      <c r="A81" s="284" t="s">
        <v>214</v>
      </c>
      <c r="B81" s="285" t="str">
        <f>IFERROR(CONCATENATE(Factors!T43," ",'Hidden Lists'!$S$6," ",Factors!U43," ",'Hidden Lists'!G20," ",'Hidden Lists'!$S$7," ",Factors!V43," ",'Hidden Lists'!G21)," ")</f>
        <v xml:space="preserve"> </v>
      </c>
      <c r="C81" s="287"/>
      <c r="F81" s="234"/>
      <c r="G81" s="234"/>
      <c r="H81" s="286"/>
      <c r="I81" s="283"/>
      <c r="J81" s="234"/>
      <c r="K81" s="283"/>
      <c r="L81" s="234"/>
      <c r="M81" s="283"/>
      <c r="N81" s="234"/>
      <c r="O81" s="234"/>
      <c r="P81" s="234"/>
    </row>
    <row r="82" spans="1:16" ht="28.5" customHeight="1" x14ac:dyDescent="0.35">
      <c r="A82" s="288" t="s">
        <v>215</v>
      </c>
      <c r="B82" s="289">
        <f>ROUNDUP(SQRT('1.Application Form'!I43),0)</f>
        <v>0</v>
      </c>
      <c r="C82" s="290"/>
      <c r="F82" s="234"/>
      <c r="G82" s="234"/>
      <c r="H82" s="286"/>
      <c r="I82" s="283"/>
      <c r="J82" s="234"/>
      <c r="K82" s="283"/>
      <c r="L82" s="234"/>
      <c r="M82" s="283"/>
      <c r="N82" s="234"/>
      <c r="O82" s="234"/>
      <c r="P82" s="234"/>
    </row>
    <row r="83" spans="1:16" ht="25" x14ac:dyDescent="0.35">
      <c r="A83" s="291" t="s">
        <v>216</v>
      </c>
      <c r="B83" s="292">
        <f>IFERROR(VLOOKUP(C78,Factors!P3:U11,6,TRUE),0)</f>
        <v>0</v>
      </c>
      <c r="C83" s="290"/>
      <c r="F83" s="234"/>
      <c r="G83" s="234"/>
      <c r="H83" s="286"/>
      <c r="I83" s="283"/>
      <c r="J83" s="234"/>
      <c r="K83" s="283"/>
      <c r="L83" s="234"/>
      <c r="M83" s="283"/>
      <c r="N83" s="234"/>
      <c r="O83" s="234"/>
      <c r="P83" s="234"/>
    </row>
    <row r="84" spans="1:16" ht="36" customHeight="1" x14ac:dyDescent="0.35">
      <c r="A84" s="293" t="s">
        <v>217</v>
      </c>
      <c r="B84" s="294"/>
      <c r="C84" s="564" t="str">
        <f>'Hidden Lists'!Q18</f>
        <v>Unionized and Migrant workers are not exclusive categories, meaning that temporary and permanent workers can be migrant and unionized as well. The indication of these field is limited to the fact that the lead auditor needs to make sure that part of the sampled workers in the temporary/permanent categories also cover the number of unionized/migrant workers indicated here.</v>
      </c>
      <c r="D84" s="565"/>
      <c r="E84" s="566"/>
      <c r="F84" s="234"/>
      <c r="G84" s="234"/>
      <c r="H84" s="286"/>
      <c r="I84" s="283"/>
      <c r="J84" s="234"/>
      <c r="K84" s="283"/>
      <c r="L84" s="234"/>
      <c r="M84" s="283"/>
      <c r="N84" s="234"/>
      <c r="O84" s="234"/>
      <c r="P84" s="234"/>
    </row>
    <row r="85" spans="1:16" ht="36" customHeight="1" x14ac:dyDescent="0.35">
      <c r="A85" s="293" t="s">
        <v>218</v>
      </c>
      <c r="B85" s="294"/>
      <c r="C85" s="567"/>
      <c r="D85" s="552"/>
      <c r="E85" s="553"/>
      <c r="F85" s="234"/>
      <c r="G85" s="234"/>
      <c r="H85" s="286"/>
      <c r="I85" s="283"/>
      <c r="J85" s="234"/>
      <c r="K85" s="283"/>
      <c r="L85" s="234"/>
      <c r="M85" s="283"/>
      <c r="N85" s="234"/>
      <c r="O85" s="234"/>
      <c r="P85" s="234"/>
    </row>
    <row r="86" spans="1:16" ht="31.5" customHeight="1" x14ac:dyDescent="0.35">
      <c r="A86" s="550" t="s">
        <v>219</v>
      </c>
      <c r="B86" s="551"/>
      <c r="C86" s="552"/>
      <c r="D86" s="552"/>
      <c r="E86" s="553"/>
      <c r="F86" s="295"/>
      <c r="G86" s="234"/>
      <c r="H86" s="286"/>
      <c r="I86" s="283"/>
      <c r="J86" s="234"/>
      <c r="K86" s="283"/>
      <c r="L86" s="234"/>
      <c r="M86" s="283"/>
      <c r="N86" s="234"/>
      <c r="O86" s="234"/>
      <c r="P86" s="234"/>
    </row>
    <row r="87" spans="1:16" x14ac:dyDescent="0.35">
      <c r="A87" s="296"/>
      <c r="B87" s="296"/>
      <c r="C87" s="296"/>
      <c r="D87" s="296"/>
      <c r="E87" s="296"/>
      <c r="F87" s="295"/>
      <c r="G87" s="234"/>
      <c r="H87" s="297"/>
      <c r="I87" s="283"/>
      <c r="J87" s="234"/>
      <c r="K87" s="298"/>
      <c r="L87" s="298"/>
      <c r="M87" s="234"/>
      <c r="N87" s="234"/>
      <c r="O87" s="234"/>
      <c r="P87" s="234"/>
    </row>
    <row r="88" spans="1:16" x14ac:dyDescent="0.35">
      <c r="A88" s="277" t="s">
        <v>220</v>
      </c>
      <c r="G88" s="234"/>
      <c r="H88" s="234"/>
      <c r="I88" s="234"/>
      <c r="J88" s="234"/>
      <c r="K88" s="234"/>
      <c r="L88" s="234"/>
      <c r="M88" s="234"/>
      <c r="N88" s="234"/>
      <c r="O88" s="234"/>
      <c r="P88" s="234"/>
    </row>
    <row r="89" spans="1:16" ht="34.5" customHeight="1" x14ac:dyDescent="0.35">
      <c r="A89" s="299" t="s">
        <v>221</v>
      </c>
      <c r="B89" s="300" t="s">
        <v>222</v>
      </c>
      <c r="C89" s="300" t="s">
        <v>223</v>
      </c>
      <c r="D89" s="301" t="s">
        <v>224</v>
      </c>
      <c r="E89" s="302" t="s">
        <v>225</v>
      </c>
      <c r="G89" s="234"/>
      <c r="H89" s="234"/>
      <c r="I89" s="283"/>
      <c r="J89" s="234"/>
      <c r="K89" s="234"/>
      <c r="L89" s="234"/>
      <c r="M89" s="234"/>
      <c r="N89" s="234"/>
      <c r="O89" s="234"/>
      <c r="P89" s="234"/>
    </row>
    <row r="90" spans="1:16" x14ac:dyDescent="0.35">
      <c r="A90" s="303"/>
      <c r="B90" s="304"/>
      <c r="C90" s="304"/>
      <c r="D90" s="304"/>
      <c r="E90" s="304"/>
      <c r="G90" s="234"/>
      <c r="H90" s="234"/>
      <c r="I90" s="283"/>
      <c r="J90" s="286"/>
      <c r="K90" s="234"/>
      <c r="L90" s="286"/>
      <c r="M90" s="234"/>
      <c r="N90" s="234"/>
      <c r="O90" s="234"/>
      <c r="P90" s="234"/>
    </row>
    <row r="91" spans="1:16" x14ac:dyDescent="0.35">
      <c r="A91" s="303"/>
      <c r="B91" s="304"/>
      <c r="C91" s="304"/>
      <c r="D91" s="304"/>
      <c r="E91" s="304"/>
      <c r="G91" s="234"/>
      <c r="H91" s="234"/>
      <c r="I91" s="283"/>
      <c r="J91" s="286"/>
      <c r="K91" s="234"/>
      <c r="L91" s="286"/>
      <c r="M91" s="234"/>
      <c r="N91" s="234"/>
      <c r="O91" s="234"/>
      <c r="P91" s="234"/>
    </row>
    <row r="92" spans="1:16" x14ac:dyDescent="0.35">
      <c r="A92" s="303"/>
      <c r="B92" s="304"/>
      <c r="C92" s="304"/>
      <c r="D92" s="304"/>
      <c r="E92" s="304"/>
      <c r="G92" s="234"/>
      <c r="H92" s="234"/>
      <c r="I92" s="283"/>
      <c r="J92" s="286"/>
      <c r="K92" s="234"/>
      <c r="L92" s="286"/>
      <c r="M92" s="234"/>
      <c r="N92" s="234"/>
      <c r="O92" s="234"/>
      <c r="P92" s="234"/>
    </row>
    <row r="93" spans="1:16" x14ac:dyDescent="0.35">
      <c r="A93" s="303"/>
      <c r="B93" s="304"/>
      <c r="C93" s="304"/>
      <c r="D93" s="304"/>
      <c r="E93" s="304"/>
      <c r="G93" s="234"/>
      <c r="H93" s="234"/>
      <c r="I93" s="283"/>
      <c r="J93" s="286"/>
      <c r="K93" s="234"/>
      <c r="L93" s="286"/>
      <c r="M93" s="234"/>
      <c r="N93" s="234"/>
      <c r="O93" s="234"/>
      <c r="P93" s="234"/>
    </row>
    <row r="94" spans="1:16" x14ac:dyDescent="0.35">
      <c r="A94" s="303"/>
      <c r="B94" s="304"/>
      <c r="C94" s="304"/>
      <c r="D94" s="304"/>
      <c r="E94" s="304"/>
      <c r="G94" s="234"/>
      <c r="H94" s="234"/>
      <c r="I94" s="283"/>
      <c r="J94" s="286"/>
      <c r="K94" s="234"/>
      <c r="L94" s="286"/>
      <c r="M94" s="234"/>
      <c r="N94" s="234"/>
      <c r="O94" s="234"/>
      <c r="P94" s="234"/>
    </row>
    <row r="95" spans="1:16" x14ac:dyDescent="0.35">
      <c r="A95" s="303"/>
      <c r="B95" s="304"/>
      <c r="C95" s="304"/>
      <c r="D95" s="304"/>
      <c r="E95" s="304"/>
      <c r="G95" s="234"/>
      <c r="H95" s="234"/>
      <c r="I95" s="283"/>
      <c r="J95" s="286"/>
      <c r="K95" s="234"/>
      <c r="L95" s="286"/>
      <c r="M95" s="234"/>
      <c r="N95" s="234"/>
      <c r="O95" s="234"/>
      <c r="P95" s="234"/>
    </row>
    <row r="96" spans="1:16" x14ac:dyDescent="0.35">
      <c r="A96" s="303"/>
      <c r="B96" s="304"/>
      <c r="C96" s="304"/>
      <c r="D96" s="304"/>
      <c r="E96" s="304"/>
      <c r="G96" s="234"/>
      <c r="H96" s="234"/>
      <c r="I96" s="283"/>
      <c r="J96" s="286"/>
      <c r="K96" s="234"/>
      <c r="L96" s="286"/>
      <c r="M96" s="234"/>
      <c r="N96" s="234"/>
      <c r="O96" s="234"/>
      <c r="P96" s="234"/>
    </row>
    <row r="97" spans="1:16" x14ac:dyDescent="0.35">
      <c r="A97" s="303"/>
      <c r="B97" s="304"/>
      <c r="C97" s="304"/>
      <c r="D97" s="304"/>
      <c r="E97" s="304"/>
      <c r="G97" s="234"/>
      <c r="H97" s="234"/>
      <c r="I97" s="283"/>
      <c r="J97" s="286"/>
      <c r="K97" s="234"/>
      <c r="L97" s="286"/>
      <c r="M97" s="234"/>
      <c r="N97" s="234"/>
      <c r="O97" s="234"/>
      <c r="P97" s="234"/>
    </row>
    <row r="98" spans="1:16" x14ac:dyDescent="0.35">
      <c r="A98" s="303"/>
      <c r="B98" s="304"/>
      <c r="C98" s="304"/>
      <c r="D98" s="304"/>
      <c r="E98" s="304"/>
      <c r="G98" s="234"/>
      <c r="H98" s="234"/>
      <c r="I98" s="283"/>
      <c r="J98" s="286"/>
      <c r="K98" s="234"/>
      <c r="L98" s="286"/>
      <c r="M98" s="234"/>
      <c r="N98" s="234"/>
      <c r="O98" s="234"/>
      <c r="P98" s="234"/>
    </row>
    <row r="99" spans="1:16" x14ac:dyDescent="0.35">
      <c r="A99" s="303"/>
      <c r="B99" s="304"/>
      <c r="C99" s="304"/>
      <c r="D99" s="304"/>
      <c r="E99" s="304"/>
      <c r="G99" s="234"/>
      <c r="H99" s="234"/>
      <c r="I99" s="283"/>
      <c r="J99" s="286"/>
      <c r="K99" s="234"/>
      <c r="L99" s="286"/>
      <c r="M99" s="234"/>
      <c r="N99" s="234"/>
      <c r="O99" s="234"/>
      <c r="P99" s="234"/>
    </row>
    <row r="100" spans="1:16" x14ac:dyDescent="0.35">
      <c r="A100" s="303"/>
      <c r="B100" s="304"/>
      <c r="C100" s="304"/>
      <c r="D100" s="304"/>
      <c r="E100" s="304"/>
      <c r="G100" s="234"/>
      <c r="H100" s="234"/>
      <c r="I100" s="283"/>
      <c r="J100" s="286"/>
      <c r="K100" s="234"/>
      <c r="L100" s="286"/>
      <c r="M100" s="234"/>
      <c r="N100" s="234"/>
      <c r="O100" s="234"/>
      <c r="P100" s="234"/>
    </row>
    <row r="101" spans="1:16" x14ac:dyDescent="0.35">
      <c r="A101" s="303"/>
      <c r="B101" s="304"/>
      <c r="C101" s="304"/>
      <c r="D101" s="304"/>
      <c r="E101" s="304"/>
      <c r="G101" s="234"/>
      <c r="H101" s="234"/>
      <c r="I101" s="283"/>
      <c r="J101" s="286"/>
      <c r="K101" s="234"/>
      <c r="L101" s="286"/>
      <c r="M101" s="234"/>
      <c r="N101" s="234"/>
      <c r="O101" s="234"/>
      <c r="P101" s="234"/>
    </row>
    <row r="102" spans="1:16" x14ac:dyDescent="0.35">
      <c r="A102" s="303"/>
      <c r="B102" s="304"/>
      <c r="C102" s="304"/>
      <c r="D102" s="304"/>
      <c r="E102" s="304"/>
      <c r="G102" s="234"/>
      <c r="H102" s="234"/>
      <c r="I102" s="283"/>
      <c r="J102" s="286"/>
      <c r="K102" s="234"/>
      <c r="L102" s="286"/>
      <c r="M102" s="234"/>
      <c r="N102" s="234"/>
      <c r="O102" s="234"/>
      <c r="P102" s="234"/>
    </row>
    <row r="103" spans="1:16" x14ac:dyDescent="0.35">
      <c r="A103" s="303"/>
      <c r="B103" s="304"/>
      <c r="C103" s="304"/>
      <c r="D103" s="304"/>
      <c r="E103" s="304"/>
      <c r="G103" s="234"/>
      <c r="H103" s="234"/>
      <c r="I103" s="283"/>
      <c r="J103" s="286"/>
      <c r="K103" s="234"/>
      <c r="L103" s="286"/>
      <c r="M103" s="234"/>
      <c r="N103" s="234"/>
      <c r="O103" s="234"/>
      <c r="P103" s="234"/>
    </row>
    <row r="104" spans="1:16" x14ac:dyDescent="0.35">
      <c r="A104" s="303"/>
      <c r="B104" s="304"/>
      <c r="C104" s="304"/>
      <c r="D104" s="304"/>
      <c r="E104" s="304"/>
      <c r="G104" s="234"/>
      <c r="H104" s="234"/>
      <c r="I104" s="283"/>
      <c r="J104" s="286"/>
      <c r="K104" s="234"/>
      <c r="L104" s="286"/>
      <c r="M104" s="234"/>
      <c r="N104" s="234"/>
      <c r="O104" s="234"/>
      <c r="P104" s="234"/>
    </row>
    <row r="105" spans="1:16" x14ac:dyDescent="0.35">
      <c r="A105" s="303"/>
      <c r="B105" s="304"/>
      <c r="C105" s="304"/>
      <c r="D105" s="304"/>
      <c r="E105" s="304"/>
      <c r="G105" s="234"/>
      <c r="H105" s="234"/>
      <c r="I105" s="283"/>
      <c r="J105" s="286"/>
      <c r="K105" s="234"/>
      <c r="L105" s="286"/>
      <c r="M105" s="234"/>
      <c r="N105" s="234"/>
      <c r="O105" s="234"/>
      <c r="P105" s="234"/>
    </row>
    <row r="106" spans="1:16" x14ac:dyDescent="0.35">
      <c r="A106" s="303"/>
      <c r="B106" s="304"/>
      <c r="C106" s="304"/>
      <c r="D106" s="304"/>
      <c r="E106" s="304"/>
      <c r="G106" s="234"/>
      <c r="H106" s="234"/>
      <c r="I106" s="283"/>
      <c r="J106" s="286"/>
      <c r="K106" s="234"/>
      <c r="L106" s="286"/>
      <c r="M106" s="234"/>
      <c r="N106" s="234"/>
      <c r="O106" s="234"/>
      <c r="P106" s="234"/>
    </row>
    <row r="107" spans="1:16" x14ac:dyDescent="0.35">
      <c r="A107" s="303"/>
      <c r="B107" s="304"/>
      <c r="C107" s="304"/>
      <c r="D107" s="304"/>
      <c r="E107" s="304"/>
      <c r="G107" s="234"/>
      <c r="H107" s="234"/>
      <c r="I107" s="283"/>
      <c r="J107" s="286"/>
      <c r="K107" s="234"/>
      <c r="L107" s="286"/>
      <c r="M107" s="234"/>
      <c r="N107" s="234"/>
      <c r="O107" s="234"/>
      <c r="P107" s="234"/>
    </row>
    <row r="108" spans="1:16" x14ac:dyDescent="0.35">
      <c r="A108" s="303"/>
      <c r="B108" s="304"/>
      <c r="C108" s="304"/>
      <c r="D108" s="304"/>
      <c r="E108" s="304"/>
      <c r="G108" s="234"/>
      <c r="H108" s="234"/>
      <c r="I108" s="283"/>
      <c r="J108" s="286"/>
      <c r="K108" s="234"/>
      <c r="L108" s="286"/>
      <c r="M108" s="234"/>
      <c r="N108" s="234"/>
      <c r="O108" s="234"/>
      <c r="P108" s="234"/>
    </row>
    <row r="109" spans="1:16" x14ac:dyDescent="0.35">
      <c r="A109" s="303"/>
      <c r="B109" s="304"/>
      <c r="C109" s="304"/>
      <c r="D109" s="304"/>
      <c r="E109" s="304"/>
      <c r="G109" s="234"/>
      <c r="H109" s="234"/>
      <c r="I109" s="283"/>
      <c r="J109" s="286"/>
      <c r="K109" s="234"/>
      <c r="L109" s="286"/>
      <c r="M109" s="234"/>
      <c r="N109" s="234"/>
      <c r="O109" s="234"/>
      <c r="P109" s="234"/>
    </row>
    <row r="110" spans="1:16" x14ac:dyDescent="0.35">
      <c r="A110" s="303"/>
      <c r="B110" s="304"/>
      <c r="C110" s="304"/>
      <c r="D110" s="304"/>
      <c r="E110" s="304"/>
      <c r="G110" s="234"/>
      <c r="H110" s="234"/>
      <c r="I110" s="283"/>
      <c r="J110" s="286"/>
      <c r="K110" s="234"/>
      <c r="L110" s="286"/>
      <c r="M110" s="234"/>
      <c r="N110" s="234"/>
      <c r="O110" s="234"/>
      <c r="P110" s="234"/>
    </row>
    <row r="111" spans="1:16" x14ac:dyDescent="0.35">
      <c r="A111" s="303"/>
      <c r="B111" s="304"/>
      <c r="C111" s="304"/>
      <c r="D111" s="304"/>
      <c r="E111" s="304"/>
      <c r="G111" s="234"/>
      <c r="H111" s="234"/>
      <c r="I111" s="283"/>
      <c r="J111" s="286"/>
      <c r="K111" s="234"/>
      <c r="L111" s="286"/>
      <c r="M111" s="234"/>
      <c r="N111" s="234"/>
      <c r="O111" s="234"/>
      <c r="P111" s="234"/>
    </row>
    <row r="112" spans="1:16" x14ac:dyDescent="0.35">
      <c r="A112" s="303"/>
      <c r="B112" s="304"/>
      <c r="C112" s="304"/>
      <c r="D112" s="304"/>
      <c r="E112" s="304"/>
      <c r="G112" s="234"/>
      <c r="H112" s="234"/>
      <c r="I112" s="283"/>
      <c r="J112" s="286"/>
      <c r="K112" s="234"/>
      <c r="L112" s="286"/>
      <c r="M112" s="234"/>
      <c r="N112" s="234"/>
      <c r="O112" s="234"/>
      <c r="P112" s="234"/>
    </row>
    <row r="113" spans="1:16" x14ac:dyDescent="0.35">
      <c r="A113" s="303"/>
      <c r="B113" s="304"/>
      <c r="C113" s="304"/>
      <c r="D113" s="304"/>
      <c r="E113" s="304"/>
      <c r="G113" s="234"/>
      <c r="H113" s="234"/>
      <c r="I113" s="283"/>
      <c r="J113" s="286"/>
      <c r="K113" s="234"/>
      <c r="L113" s="286"/>
      <c r="M113" s="234"/>
      <c r="N113" s="234"/>
      <c r="O113" s="234"/>
      <c r="P113" s="234"/>
    </row>
    <row r="114" spans="1:16" x14ac:dyDescent="0.35">
      <c r="A114" s="303"/>
      <c r="B114" s="304"/>
      <c r="C114" s="304"/>
      <c r="D114" s="304"/>
      <c r="E114" s="304"/>
      <c r="G114" s="234"/>
      <c r="H114" s="234"/>
      <c r="I114" s="283"/>
      <c r="J114" s="286"/>
      <c r="K114" s="234"/>
      <c r="L114" s="286"/>
      <c r="M114" s="234"/>
      <c r="N114" s="234"/>
      <c r="O114" s="234"/>
      <c r="P114" s="234"/>
    </row>
    <row r="115" spans="1:16" x14ac:dyDescent="0.35">
      <c r="A115" s="303"/>
      <c r="B115" s="304"/>
      <c r="C115" s="304"/>
      <c r="D115" s="304"/>
      <c r="E115" s="304"/>
      <c r="G115" s="234"/>
      <c r="H115" s="234"/>
      <c r="I115" s="283"/>
      <c r="J115" s="286"/>
      <c r="K115" s="234"/>
      <c r="L115" s="286"/>
      <c r="M115" s="234"/>
      <c r="N115" s="234"/>
      <c r="O115" s="234"/>
      <c r="P115" s="234"/>
    </row>
    <row r="116" spans="1:16" x14ac:dyDescent="0.35">
      <c r="A116" s="303"/>
      <c r="B116" s="304"/>
      <c r="C116" s="304"/>
      <c r="D116" s="304"/>
      <c r="E116" s="304"/>
      <c r="G116" s="234"/>
      <c r="H116" s="234"/>
      <c r="I116" s="283"/>
      <c r="J116" s="286"/>
      <c r="K116" s="234"/>
      <c r="L116" s="286"/>
      <c r="M116" s="234"/>
      <c r="N116" s="234"/>
      <c r="O116" s="234"/>
      <c r="P116" s="234"/>
    </row>
    <row r="117" spans="1:16" x14ac:dyDescent="0.35">
      <c r="A117" s="303"/>
      <c r="B117" s="304"/>
      <c r="C117" s="304"/>
      <c r="D117" s="304"/>
      <c r="E117" s="304"/>
      <c r="G117" s="234"/>
      <c r="H117" s="234"/>
      <c r="I117" s="283"/>
      <c r="J117" s="286"/>
      <c r="K117" s="234"/>
      <c r="L117" s="286"/>
      <c r="M117" s="234"/>
      <c r="N117" s="234"/>
      <c r="O117" s="234"/>
      <c r="P117" s="234"/>
    </row>
    <row r="118" spans="1:16" x14ac:dyDescent="0.35">
      <c r="A118" s="303"/>
      <c r="B118" s="304"/>
      <c r="C118" s="304"/>
      <c r="D118" s="304"/>
      <c r="E118" s="304"/>
      <c r="G118" s="234"/>
      <c r="H118" s="234"/>
      <c r="I118" s="283"/>
      <c r="J118" s="286"/>
      <c r="K118" s="234"/>
      <c r="L118" s="286"/>
      <c r="M118" s="234"/>
      <c r="N118" s="234"/>
      <c r="O118" s="234"/>
      <c r="P118" s="234"/>
    </row>
    <row r="119" spans="1:16" x14ac:dyDescent="0.35">
      <c r="A119" s="303"/>
      <c r="B119" s="304"/>
      <c r="C119" s="304"/>
      <c r="D119" s="304"/>
      <c r="E119" s="304"/>
      <c r="G119" s="234"/>
      <c r="H119" s="234"/>
      <c r="I119" s="283"/>
      <c r="J119" s="286"/>
      <c r="K119" s="234"/>
      <c r="L119" s="286"/>
      <c r="M119" s="234"/>
      <c r="N119" s="234"/>
      <c r="O119" s="234"/>
      <c r="P119" s="234"/>
    </row>
    <row r="120" spans="1:16" x14ac:dyDescent="0.35">
      <c r="A120" s="303"/>
      <c r="B120" s="304"/>
      <c r="C120" s="304"/>
      <c r="D120" s="304"/>
      <c r="E120" s="304"/>
      <c r="G120" s="234"/>
      <c r="H120" s="234"/>
      <c r="I120" s="283"/>
      <c r="J120" s="286"/>
      <c r="K120" s="234"/>
      <c r="L120" s="286"/>
      <c r="M120" s="234"/>
      <c r="N120" s="234"/>
      <c r="O120" s="234"/>
      <c r="P120" s="234"/>
    </row>
    <row r="121" spans="1:16" x14ac:dyDescent="0.35">
      <c r="A121" s="303"/>
      <c r="B121" s="304"/>
      <c r="C121" s="304"/>
      <c r="D121" s="304"/>
      <c r="E121" s="304"/>
      <c r="G121" s="234"/>
      <c r="H121" s="234"/>
      <c r="I121" s="234"/>
      <c r="J121" s="234"/>
      <c r="K121" s="234"/>
      <c r="L121" s="234"/>
      <c r="M121" s="234"/>
      <c r="N121" s="234"/>
      <c r="O121" s="234"/>
      <c r="P121" s="234"/>
    </row>
    <row r="122" spans="1:16" x14ac:dyDescent="0.35">
      <c r="A122" s="303"/>
      <c r="B122" s="304"/>
      <c r="C122" s="304"/>
      <c r="D122" s="304"/>
      <c r="E122" s="304"/>
      <c r="G122" s="234"/>
      <c r="H122" s="234"/>
      <c r="I122" s="234"/>
      <c r="J122" s="234"/>
      <c r="K122" s="234"/>
      <c r="L122" s="234"/>
      <c r="M122" s="234"/>
      <c r="N122" s="234"/>
      <c r="O122" s="234"/>
      <c r="P122" s="234"/>
    </row>
    <row r="123" spans="1:16" x14ac:dyDescent="0.35">
      <c r="A123" s="303"/>
      <c r="B123" s="304"/>
      <c r="C123" s="304"/>
      <c r="D123" s="304"/>
      <c r="E123" s="304"/>
      <c r="G123" s="305"/>
      <c r="H123" s="306"/>
      <c r="I123" s="307"/>
      <c r="J123" s="298"/>
      <c r="K123" s="283"/>
      <c r="L123" s="298"/>
      <c r="M123" s="234"/>
      <c r="N123" s="234"/>
      <c r="O123" s="234"/>
      <c r="P123" s="234"/>
    </row>
    <row r="124" spans="1:16" x14ac:dyDescent="0.35">
      <c r="A124" s="303"/>
      <c r="B124" s="304"/>
      <c r="C124" s="304"/>
      <c r="D124" s="304"/>
      <c r="E124" s="304"/>
      <c r="G124" s="305"/>
      <c r="H124" s="306"/>
      <c r="I124" s="307"/>
      <c r="J124" s="298"/>
      <c r="K124" s="283"/>
      <c r="L124" s="298"/>
      <c r="M124" s="234"/>
      <c r="N124" s="234"/>
      <c r="O124" s="234"/>
      <c r="P124" s="234"/>
    </row>
    <row r="125" spans="1:16" x14ac:dyDescent="0.35">
      <c r="A125" s="303"/>
      <c r="B125" s="304"/>
      <c r="C125" s="304"/>
      <c r="D125" s="304"/>
      <c r="E125" s="304"/>
      <c r="G125" s="305"/>
      <c r="H125" s="306"/>
      <c r="I125" s="307"/>
      <c r="J125" s="298"/>
      <c r="K125" s="283"/>
      <c r="L125" s="298"/>
      <c r="M125" s="234"/>
      <c r="N125" s="234"/>
      <c r="O125" s="234"/>
      <c r="P125" s="234"/>
    </row>
    <row r="126" spans="1:16" x14ac:dyDescent="0.35">
      <c r="A126" s="303"/>
      <c r="B126" s="304"/>
      <c r="C126" s="304"/>
      <c r="D126" s="304"/>
      <c r="E126" s="304"/>
      <c r="G126" s="234"/>
      <c r="H126" s="234"/>
      <c r="I126" s="234"/>
      <c r="J126" s="234"/>
      <c r="K126" s="234"/>
      <c r="L126" s="234"/>
      <c r="M126" s="234"/>
      <c r="N126" s="234"/>
      <c r="O126" s="234"/>
      <c r="P126" s="234"/>
    </row>
    <row r="127" spans="1:16" x14ac:dyDescent="0.35">
      <c r="A127" s="303"/>
      <c r="B127" s="304"/>
      <c r="C127" s="304"/>
      <c r="D127" s="304"/>
      <c r="E127" s="304"/>
      <c r="N127" s="234"/>
      <c r="O127" s="234"/>
      <c r="P127" s="234"/>
    </row>
    <row r="128" spans="1:16" x14ac:dyDescent="0.35">
      <c r="A128" s="303"/>
      <c r="B128" s="304"/>
      <c r="C128" s="304"/>
      <c r="D128" s="304"/>
      <c r="E128" s="304"/>
      <c r="G128" s="234"/>
      <c r="H128" s="234"/>
      <c r="I128" s="234"/>
      <c r="J128" s="234"/>
      <c r="K128" s="234"/>
      <c r="L128" s="234"/>
      <c r="M128" s="234"/>
      <c r="N128" s="234"/>
      <c r="O128" s="234"/>
      <c r="P128" s="234"/>
    </row>
    <row r="129" spans="1:16" x14ac:dyDescent="0.35">
      <c r="A129" s="303"/>
      <c r="B129" s="304"/>
      <c r="C129" s="304"/>
      <c r="D129" s="304"/>
      <c r="E129" s="304"/>
      <c r="G129" s="234"/>
      <c r="H129" s="234"/>
      <c r="I129" s="234"/>
      <c r="J129" s="234"/>
      <c r="K129" s="234"/>
      <c r="L129" s="234"/>
      <c r="M129" s="234"/>
      <c r="N129" s="234"/>
      <c r="O129" s="234"/>
      <c r="P129" s="234"/>
    </row>
    <row r="130" spans="1:16" x14ac:dyDescent="0.35">
      <c r="A130" s="303"/>
      <c r="B130" s="304"/>
      <c r="C130" s="304"/>
      <c r="D130" s="304"/>
      <c r="E130" s="304"/>
      <c r="G130" s="234"/>
      <c r="H130" s="234"/>
      <c r="I130" s="234"/>
      <c r="J130" s="234"/>
      <c r="K130" s="234"/>
      <c r="L130" s="234"/>
      <c r="M130" s="234"/>
      <c r="N130" s="234"/>
      <c r="O130" s="234"/>
      <c r="P130" s="234"/>
    </row>
    <row r="131" spans="1:16" x14ac:dyDescent="0.35">
      <c r="A131" s="303"/>
      <c r="B131" s="304"/>
      <c r="C131" s="304"/>
      <c r="D131" s="304"/>
      <c r="E131" s="304"/>
      <c r="G131" s="234"/>
      <c r="H131" s="234"/>
      <c r="I131" s="234"/>
      <c r="J131" s="234"/>
      <c r="K131" s="234"/>
      <c r="L131" s="234"/>
      <c r="M131" s="234"/>
      <c r="N131" s="234"/>
      <c r="O131" s="234"/>
      <c r="P131" s="234"/>
    </row>
    <row r="132" spans="1:16" x14ac:dyDescent="0.35">
      <c r="A132" s="303"/>
      <c r="B132" s="304"/>
      <c r="C132" s="304"/>
      <c r="D132" s="304"/>
      <c r="E132" s="304"/>
      <c r="G132" s="234"/>
      <c r="H132" s="234"/>
      <c r="I132" s="234"/>
      <c r="J132" s="234"/>
      <c r="K132" s="234"/>
      <c r="L132" s="234"/>
      <c r="M132" s="280"/>
      <c r="N132" s="280"/>
    </row>
    <row r="133" spans="1:16" x14ac:dyDescent="0.35">
      <c r="A133" s="303"/>
      <c r="B133" s="304"/>
      <c r="C133" s="304"/>
      <c r="D133" s="304"/>
      <c r="E133" s="304"/>
      <c r="G133" s="234"/>
      <c r="H133" s="234"/>
      <c r="I133" s="234"/>
      <c r="J133" s="234"/>
      <c r="K133" s="234"/>
      <c r="L133" s="234"/>
      <c r="M133" s="280"/>
      <c r="N133" s="280"/>
    </row>
    <row r="134" spans="1:16" x14ac:dyDescent="0.35">
      <c r="A134" s="303"/>
      <c r="B134" s="304"/>
      <c r="C134" s="304"/>
      <c r="D134" s="304"/>
      <c r="E134" s="304"/>
      <c r="G134" s="234"/>
      <c r="H134" s="234"/>
      <c r="I134" s="234"/>
      <c r="J134" s="234"/>
      <c r="K134" s="234"/>
      <c r="L134" s="234"/>
      <c r="M134" s="280"/>
      <c r="N134" s="280"/>
    </row>
    <row r="135" spans="1:16" x14ac:dyDescent="0.35">
      <c r="G135" s="234"/>
      <c r="H135" s="234"/>
      <c r="I135" s="234"/>
      <c r="J135" s="234"/>
      <c r="K135" s="234"/>
      <c r="L135" s="234"/>
      <c r="M135" s="280"/>
      <c r="N135" s="280"/>
    </row>
    <row r="136" spans="1:16" x14ac:dyDescent="0.35">
      <c r="G136" s="234"/>
      <c r="H136" s="234"/>
      <c r="I136" s="234"/>
      <c r="J136" s="234"/>
      <c r="K136" s="234"/>
      <c r="L136" s="234"/>
      <c r="M136" s="280"/>
      <c r="N136" s="280"/>
    </row>
    <row r="137" spans="1:16" x14ac:dyDescent="0.35">
      <c r="A137" s="572" t="s">
        <v>226</v>
      </c>
      <c r="B137" s="573"/>
      <c r="C137" s="573"/>
      <c r="D137" s="573"/>
      <c r="E137" s="574"/>
      <c r="F137" s="290"/>
      <c r="G137" s="234"/>
      <c r="H137" s="234"/>
      <c r="I137" s="234"/>
      <c r="J137" s="234"/>
      <c r="K137" s="234"/>
      <c r="L137" s="234"/>
      <c r="M137" s="280"/>
      <c r="N137" s="280"/>
    </row>
    <row r="138" spans="1:16" ht="43.5" customHeight="1" x14ac:dyDescent="0.35">
      <c r="A138" s="575" t="s">
        <v>227</v>
      </c>
      <c r="B138" s="576"/>
      <c r="C138" s="576"/>
      <c r="D138" s="576"/>
      <c r="E138" s="577"/>
      <c r="G138" s="234"/>
      <c r="H138" s="234"/>
      <c r="I138" s="234"/>
      <c r="J138" s="234"/>
      <c r="K138" s="234"/>
      <c r="L138" s="234"/>
      <c r="M138" s="280"/>
      <c r="N138" s="280"/>
    </row>
    <row r="139" spans="1:16" ht="100" customHeight="1" x14ac:dyDescent="0.35">
      <c r="A139" s="559"/>
      <c r="B139" s="560"/>
      <c r="C139" s="560"/>
      <c r="D139" s="560"/>
      <c r="E139" s="561"/>
      <c r="G139" s="234"/>
      <c r="H139" s="234"/>
      <c r="I139" s="234"/>
      <c r="J139" s="234"/>
      <c r="K139" s="234"/>
      <c r="L139" s="234"/>
    </row>
    <row r="140" spans="1:16" x14ac:dyDescent="0.35">
      <c r="A140" s="309"/>
      <c r="B140" s="309"/>
      <c r="C140" s="309"/>
      <c r="D140" s="309"/>
      <c r="E140" s="309"/>
      <c r="G140" s="234"/>
      <c r="H140" s="234"/>
      <c r="I140" s="234"/>
      <c r="J140" s="234"/>
      <c r="K140" s="234"/>
      <c r="L140" s="234"/>
    </row>
    <row r="141" spans="1:16" x14ac:dyDescent="0.35">
      <c r="A141" s="572" t="s">
        <v>228</v>
      </c>
      <c r="B141" s="573"/>
      <c r="C141" s="573"/>
      <c r="D141" s="573"/>
      <c r="E141" s="574"/>
      <c r="G141" s="234"/>
      <c r="H141" s="234"/>
      <c r="I141" s="234"/>
      <c r="J141" s="234"/>
      <c r="K141" s="234"/>
      <c r="L141" s="234"/>
    </row>
    <row r="142" spans="1:16" ht="44.25" customHeight="1" x14ac:dyDescent="0.35">
      <c r="A142" s="575" t="s">
        <v>229</v>
      </c>
      <c r="B142" s="576"/>
      <c r="C142" s="576"/>
      <c r="D142" s="576"/>
      <c r="E142" s="577"/>
      <c r="G142" s="234"/>
      <c r="H142" s="234"/>
      <c r="I142" s="234"/>
      <c r="J142" s="234"/>
      <c r="K142" s="234"/>
      <c r="L142" s="234"/>
    </row>
    <row r="143" spans="1:16" ht="100" customHeight="1" x14ac:dyDescent="0.35">
      <c r="A143" s="559"/>
      <c r="B143" s="560"/>
      <c r="C143" s="560"/>
      <c r="D143" s="560"/>
      <c r="E143" s="561"/>
      <c r="G143" s="234"/>
      <c r="H143" s="234"/>
      <c r="I143" s="234"/>
      <c r="J143" s="234"/>
      <c r="K143" s="234"/>
      <c r="L143" s="234"/>
    </row>
    <row r="144" spans="1:16" ht="14.25" customHeight="1" x14ac:dyDescent="0.35">
      <c r="G144" s="234"/>
      <c r="H144" s="234"/>
      <c r="I144" s="234"/>
      <c r="J144" s="234"/>
      <c r="K144" s="234"/>
      <c r="L144" s="234"/>
    </row>
    <row r="145" spans="1:12" x14ac:dyDescent="0.35">
      <c r="A145" s="572" t="s">
        <v>230</v>
      </c>
      <c r="B145" s="573"/>
      <c r="C145" s="573"/>
      <c r="D145" s="573"/>
      <c r="E145" s="574"/>
      <c r="G145" s="234"/>
      <c r="H145" s="234"/>
      <c r="I145" s="234"/>
      <c r="J145" s="234"/>
      <c r="K145" s="234"/>
      <c r="L145" s="234"/>
    </row>
    <row r="146" spans="1:12" ht="138.75" customHeight="1" x14ac:dyDescent="0.35">
      <c r="A146" s="579"/>
      <c r="B146" s="580"/>
      <c r="C146" s="580"/>
      <c r="D146" s="580"/>
      <c r="E146" s="581"/>
      <c r="G146" s="234"/>
      <c r="H146" s="234"/>
      <c r="I146" s="234"/>
      <c r="J146" s="234"/>
      <c r="K146" s="234"/>
      <c r="L146" s="234"/>
    </row>
    <row r="147" spans="1:12" ht="21.75" customHeight="1" x14ac:dyDescent="0.35">
      <c r="G147" s="234"/>
      <c r="H147" s="234"/>
      <c r="I147" s="234"/>
      <c r="J147" s="234"/>
      <c r="K147" s="234"/>
      <c r="L147" s="234"/>
    </row>
    <row r="148" spans="1:12" x14ac:dyDescent="0.35">
      <c r="A148" s="214" t="s">
        <v>231</v>
      </c>
      <c r="B148" s="185"/>
      <c r="C148" s="185"/>
      <c r="D148" s="185"/>
      <c r="E148" s="235"/>
      <c r="G148" s="234"/>
      <c r="H148" s="234"/>
      <c r="I148" s="234"/>
      <c r="J148" s="234"/>
      <c r="K148" s="234"/>
      <c r="L148" s="234"/>
    </row>
    <row r="149" spans="1:12" x14ac:dyDescent="0.35">
      <c r="A149" s="510" t="s">
        <v>232</v>
      </c>
      <c r="B149" s="511"/>
      <c r="C149" s="511"/>
      <c r="D149" s="511"/>
      <c r="E149" s="531"/>
      <c r="G149" s="234"/>
      <c r="H149" s="234"/>
      <c r="I149" s="234"/>
      <c r="J149" s="234"/>
      <c r="K149" s="234"/>
      <c r="L149" s="234"/>
    </row>
    <row r="150" spans="1:12" x14ac:dyDescent="0.35">
      <c r="A150" s="310" t="s">
        <v>233</v>
      </c>
      <c r="B150" s="252"/>
      <c r="G150" s="234"/>
      <c r="H150" s="234"/>
      <c r="I150" s="234"/>
      <c r="J150" s="234"/>
      <c r="K150" s="234"/>
      <c r="L150" s="234"/>
    </row>
    <row r="151" spans="1:12" x14ac:dyDescent="0.35">
      <c r="A151" s="310" t="s">
        <v>234</v>
      </c>
      <c r="B151" s="252"/>
      <c r="G151" s="234"/>
      <c r="H151" s="234"/>
      <c r="I151" s="234"/>
      <c r="J151" s="234"/>
      <c r="K151" s="234"/>
      <c r="L151" s="234"/>
    </row>
    <row r="152" spans="1:12" x14ac:dyDescent="0.35">
      <c r="A152" s="310" t="s">
        <v>235</v>
      </c>
      <c r="B152" s="252"/>
      <c r="G152" s="234"/>
      <c r="H152" s="234"/>
      <c r="I152" s="234"/>
      <c r="J152" s="234"/>
      <c r="K152" s="234"/>
      <c r="L152" s="234"/>
    </row>
    <row r="153" spans="1:12" x14ac:dyDescent="0.35">
      <c r="A153" s="310" t="s">
        <v>236</v>
      </c>
      <c r="B153" s="252"/>
      <c r="G153" s="234"/>
      <c r="H153" s="234"/>
      <c r="I153" s="234"/>
      <c r="J153" s="234"/>
      <c r="K153" s="234"/>
      <c r="L153" s="234"/>
    </row>
    <row r="154" spans="1:12" ht="30" customHeight="1" x14ac:dyDescent="0.35">
      <c r="G154" s="234"/>
      <c r="H154" s="234"/>
      <c r="I154" s="234"/>
      <c r="J154" s="234"/>
      <c r="K154" s="234"/>
      <c r="L154" s="234"/>
    </row>
    <row r="155" spans="1:12" x14ac:dyDescent="0.35">
      <c r="A155" s="214" t="s">
        <v>237</v>
      </c>
      <c r="B155" s="185"/>
      <c r="C155" s="185"/>
      <c r="D155" s="185"/>
      <c r="E155" s="235"/>
      <c r="G155" s="234"/>
      <c r="H155" s="234"/>
      <c r="I155" s="234"/>
      <c r="J155" s="234"/>
      <c r="K155" s="234"/>
      <c r="L155" s="234"/>
    </row>
    <row r="156" spans="1:12" ht="69" customHeight="1" x14ac:dyDescent="0.35">
      <c r="A156" s="510" t="s">
        <v>238</v>
      </c>
      <c r="B156" s="511"/>
      <c r="C156" s="511"/>
      <c r="D156" s="511"/>
      <c r="E156" s="531"/>
      <c r="G156" s="234"/>
      <c r="H156" s="234"/>
      <c r="I156" s="234"/>
      <c r="J156" s="234"/>
      <c r="K156" s="234"/>
      <c r="L156" s="234"/>
    </row>
    <row r="157" spans="1:12" ht="258" customHeight="1" x14ac:dyDescent="0.35">
      <c r="A157" s="569" t="s">
        <v>239</v>
      </c>
      <c r="B157" s="570"/>
      <c r="C157" s="570"/>
      <c r="D157" s="570"/>
      <c r="E157" s="571"/>
      <c r="G157" s="234"/>
      <c r="H157" s="234"/>
      <c r="I157" s="234"/>
      <c r="J157" s="234"/>
      <c r="K157" s="234"/>
      <c r="L157" s="234"/>
    </row>
    <row r="158" spans="1:12" x14ac:dyDescent="0.35">
      <c r="G158" s="234"/>
      <c r="H158" s="234"/>
      <c r="I158" s="234"/>
      <c r="J158" s="234"/>
      <c r="K158" s="234"/>
      <c r="L158" s="234"/>
    </row>
    <row r="159" spans="1:12" x14ac:dyDescent="0.35">
      <c r="B159" s="311"/>
      <c r="C159" s="311"/>
      <c r="D159" s="311"/>
      <c r="G159" s="234"/>
      <c r="H159" s="234"/>
      <c r="I159" s="234"/>
      <c r="J159" s="234"/>
      <c r="K159" s="234"/>
      <c r="L159" s="234"/>
    </row>
    <row r="160" spans="1:12" x14ac:dyDescent="0.35">
      <c r="B160" s="311"/>
      <c r="C160" s="311"/>
      <c r="D160" s="311"/>
      <c r="G160" s="234"/>
      <c r="H160" s="234"/>
      <c r="I160" s="234"/>
      <c r="J160" s="234"/>
      <c r="K160" s="234"/>
      <c r="L160" s="234"/>
    </row>
    <row r="161" spans="2:12" x14ac:dyDescent="0.35">
      <c r="B161" s="578" t="s">
        <v>162</v>
      </c>
      <c r="C161" s="578"/>
      <c r="D161" s="312" t="s">
        <v>162</v>
      </c>
      <c r="G161" s="234"/>
      <c r="H161" s="234"/>
      <c r="I161" s="234"/>
      <c r="J161" s="234"/>
      <c r="K161" s="234"/>
      <c r="L161" s="234"/>
    </row>
    <row r="162" spans="2:12" x14ac:dyDescent="0.35">
      <c r="B162" s="568" t="s">
        <v>240</v>
      </c>
      <c r="C162" s="568"/>
      <c r="D162" s="313" t="s">
        <v>163</v>
      </c>
    </row>
    <row r="163" spans="2:12" x14ac:dyDescent="0.35">
      <c r="B163" s="568" t="s">
        <v>241</v>
      </c>
      <c r="C163" s="568"/>
      <c r="D163" s="313">
        <f>'1.Application Form'!C9</f>
        <v>0</v>
      </c>
    </row>
  </sheetData>
  <sheetProtection algorithmName="SHA-512" hashValue="57ZNXQeLDsDTJQF+gw8zPaS/kEfn0eyY9DsRGvANBJ0eMInhaJtlth1vyU+IgNUtsjUgFb2jqMiT0tJG0jJaNg==" saltValue="rayhC7T02yW+WwDNEshQBw==" spinCount="100000" sheet="1" formatCells="0"/>
  <mergeCells count="62">
    <mergeCell ref="D24:E24"/>
    <mergeCell ref="D38:E39"/>
    <mergeCell ref="D58:E59"/>
    <mergeCell ref="B37:C37"/>
    <mergeCell ref="B38:C38"/>
    <mergeCell ref="B33:E33"/>
    <mergeCell ref="A36:E36"/>
    <mergeCell ref="B41:C41"/>
    <mergeCell ref="B39:C39"/>
    <mergeCell ref="B42:C42"/>
    <mergeCell ref="D42:E43"/>
    <mergeCell ref="B54:C54"/>
    <mergeCell ref="D54:E55"/>
    <mergeCell ref="B43:C43"/>
    <mergeCell ref="B45:C45"/>
    <mergeCell ref="B47:C47"/>
    <mergeCell ref="A2:E2"/>
    <mergeCell ref="A3:E3"/>
    <mergeCell ref="A4:E4"/>
    <mergeCell ref="A7:E7"/>
    <mergeCell ref="A21:E21"/>
    <mergeCell ref="C8:E8"/>
    <mergeCell ref="A8:B8"/>
    <mergeCell ref="C9:E9"/>
    <mergeCell ref="A9:B9"/>
    <mergeCell ref="B11:E11"/>
    <mergeCell ref="B15:D15"/>
    <mergeCell ref="D69:E70"/>
    <mergeCell ref="B57:C57"/>
    <mergeCell ref="C64:E64"/>
    <mergeCell ref="B59:C59"/>
    <mergeCell ref="B58:C58"/>
    <mergeCell ref="B49:C49"/>
    <mergeCell ref="A62:E62"/>
    <mergeCell ref="B53:C53"/>
    <mergeCell ref="B55:C55"/>
    <mergeCell ref="B46:C46"/>
    <mergeCell ref="D46:E47"/>
    <mergeCell ref="B50:C50"/>
    <mergeCell ref="D50:E51"/>
    <mergeCell ref="B51:C51"/>
    <mergeCell ref="B163:C163"/>
    <mergeCell ref="A149:E149"/>
    <mergeCell ref="A156:E156"/>
    <mergeCell ref="A157:E157"/>
    <mergeCell ref="A137:E137"/>
    <mergeCell ref="A138:E138"/>
    <mergeCell ref="A139:E139"/>
    <mergeCell ref="B161:C161"/>
    <mergeCell ref="B162:C162"/>
    <mergeCell ref="A143:E143"/>
    <mergeCell ref="A141:E141"/>
    <mergeCell ref="A142:E142"/>
    <mergeCell ref="A145:E145"/>
    <mergeCell ref="A146:E146"/>
    <mergeCell ref="A86:E86"/>
    <mergeCell ref="C76:E76"/>
    <mergeCell ref="B78:B79"/>
    <mergeCell ref="B72:D72"/>
    <mergeCell ref="B73:D73"/>
    <mergeCell ref="A78:A79"/>
    <mergeCell ref="C84:E85"/>
  </mergeCells>
  <conditionalFormatting sqref="A28:B32">
    <cfRule type="cellIs" dxfId="23" priority="4" operator="equal">
      <formula>0</formula>
    </cfRule>
  </conditionalFormatting>
  <conditionalFormatting sqref="B27">
    <cfRule type="cellIs" dxfId="22" priority="1" operator="equal">
      <formula>0</formula>
    </cfRule>
  </conditionalFormatting>
  <dataValidations count="3">
    <dataValidation type="date" allowBlank="1" showInputMessage="1" showErrorMessage="1" sqref="B18 B23" xr:uid="{D9849D68-5FC8-430A-98B5-663A4358F6E0}">
      <formula1>44317</formula1>
      <formula2>73050</formula2>
    </dataValidation>
    <dataValidation type="date" allowBlank="1" showInputMessage="1" showErrorMessage="1" sqref="B66:B67 B69:B70" xr:uid="{CB055ACC-84EC-41B0-BBF8-C644203127A6}">
      <formula1>44378</formula1>
      <formula2>73050</formula2>
    </dataValidation>
    <dataValidation type="whole" allowBlank="1" showInputMessage="1" showErrorMessage="1" sqref="B84:B85" xr:uid="{78711206-41DF-4406-8AD7-95049B22826D}">
      <formula1>1</formula1>
      <formula2>9999</formula2>
    </dataValidation>
  </dataValidations>
  <pageMargins left="0.511811024" right="0.511811024" top="0.78740157499999996" bottom="0.78740157499999996" header="0.31496062000000002" footer="0.31496062000000002"/>
  <pageSetup scale="80" orientation="landscape" verticalDpi="0" r:id="rId1"/>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136C978F-F85D-4251-8F96-FE586888CAB2}">
          <x14:formula1>
            <xm:f>'Hidden Lists'!$C$10:$C$18</xm:f>
          </x14:formula1>
          <xm:sqref>B25</xm:sqref>
        </x14:dataValidation>
        <x14:dataValidation type="list" allowBlank="1" showInputMessage="1" showErrorMessage="1" xr:uid="{E6889A4C-D5A4-4ED6-ACCD-8134968A7804}">
          <x14:formula1>
            <xm:f>'Hidden Lists'!$C$33:$C$35</xm:f>
          </x14:formula1>
          <xm:sqref>E27</xm:sqref>
        </x14:dataValidation>
        <x14:dataValidation type="list" allowBlank="1" showInputMessage="1" showErrorMessage="1" xr:uid="{FE6E3126-1E41-43F4-B306-AA64C1010228}">
          <x14:formula1>
            <xm:f>'Hidden Lists'!$F$3:$F$4</xm:f>
          </x14:formula1>
          <xm:sqref>E25:E29 E28 B150:B153</xm:sqref>
        </x14:dataValidation>
        <x14:dataValidation type="list" allowBlank="1" showInputMessage="1" showErrorMessage="1" xr:uid="{F55F7147-9D02-4BBE-882C-C70B2C8E5E20}">
          <x14:formula1>
            <xm:f>'Hidden Lists'!$G$20:$G$21</xm:f>
          </x14:formula1>
          <xm:sqref>B38:C38 B42:C42 B46:C46 B50:C50 B54:C54 B58:C58</xm:sqref>
        </x14:dataValidation>
        <x14:dataValidation type="list" allowBlank="1" showInputMessage="1" showErrorMessage="1" xr:uid="{54A84E7B-EF5C-478D-B14F-9D6818151E05}">
          <x14:formula1>
            <xm:f>'Hidden Lists'!$P$11:$P$17</xm:f>
          </x14:formula1>
          <xm:sqref>E37 E57 E41 E45 E49 E53</xm:sqref>
        </x14:dataValidation>
        <x14:dataValidation type="list" allowBlank="1" showInputMessage="1" showErrorMessage="1" xr:uid="{C6106188-FC3F-4F91-9979-314B9AC6C95D}">
          <x14:formula1>
            <xm:f>'Hidden Lists'!$K$18:$K$20</xm:f>
          </x14:formula1>
          <xm:sqref>E23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2C55-FF12-43A2-92F2-D3FBE6FB3481}">
  <sheetPr codeName="Sheet5">
    <tabColor rgb="FFCCDE82"/>
  </sheetPr>
  <dimension ref="A1:G500"/>
  <sheetViews>
    <sheetView topLeftCell="A3" zoomScale="90" zoomScaleNormal="90" workbookViewId="0">
      <selection activeCell="D14" sqref="D14"/>
    </sheetView>
  </sheetViews>
  <sheetFormatPr defaultColWidth="9.1796875" defaultRowHeight="14.5" x14ac:dyDescent="0.35"/>
  <cols>
    <col min="1" max="1" width="22" style="231" customWidth="1"/>
    <col min="2" max="2" width="40.1796875" style="231" customWidth="1"/>
    <col min="3" max="3" width="14.54296875" style="231" bestFit="1" customWidth="1"/>
    <col min="4" max="4" width="46.453125" style="231" customWidth="1"/>
    <col min="5" max="5" width="15.1796875" style="231" customWidth="1"/>
    <col min="6" max="6" width="25.453125" style="231" customWidth="1"/>
    <col min="7" max="7" width="9.1796875" style="315"/>
    <col min="8" max="16384" width="9.1796875" style="231"/>
  </cols>
  <sheetData>
    <row r="1" spans="1:6" x14ac:dyDescent="0.35">
      <c r="A1" s="314"/>
      <c r="B1" s="185"/>
      <c r="C1" s="185"/>
      <c r="D1" s="185"/>
      <c r="E1" s="233"/>
      <c r="F1" s="183" t="str">
        <f>'2.Audit Plan'!E1</f>
        <v>Version 2.1 July 2023</v>
      </c>
    </row>
    <row r="2" spans="1:6" ht="19.5" x14ac:dyDescent="0.35">
      <c r="A2" s="468" t="s">
        <v>242</v>
      </c>
      <c r="B2" s="469"/>
      <c r="C2" s="469"/>
      <c r="D2" s="469"/>
      <c r="E2" s="469"/>
      <c r="F2" s="470"/>
    </row>
    <row r="3" spans="1:6" ht="33" customHeight="1" x14ac:dyDescent="0.35">
      <c r="A3" s="471" t="str">
        <f>'1.Application Form'!A3:K3</f>
        <v>For Supply Chain Certificate Holders &amp; Applicants
Single site and multi-site certification</v>
      </c>
      <c r="B3" s="585"/>
      <c r="C3" s="585"/>
      <c r="D3" s="585"/>
      <c r="E3" s="585"/>
      <c r="F3" s="586"/>
    </row>
    <row r="4" spans="1:6" x14ac:dyDescent="0.35">
      <c r="A4" s="474" t="str">
        <f>'1.Application Form'!A4:K4</f>
        <v>Sustainable Agriculture Standard 2020</v>
      </c>
      <c r="B4" s="475"/>
      <c r="C4" s="475"/>
      <c r="D4" s="475"/>
      <c r="E4" s="475"/>
      <c r="F4" s="476"/>
    </row>
    <row r="6" spans="1:6" x14ac:dyDescent="0.35">
      <c r="A6" s="188" t="s">
        <v>243</v>
      </c>
      <c r="B6" s="185"/>
      <c r="C6" s="185"/>
      <c r="D6" s="185"/>
      <c r="E6" s="316"/>
      <c r="F6" s="235"/>
    </row>
    <row r="7" spans="1:6" ht="82.5" customHeight="1" x14ac:dyDescent="0.35">
      <c r="A7" s="510" t="s">
        <v>244</v>
      </c>
      <c r="B7" s="511"/>
      <c r="C7" s="511"/>
      <c r="D7" s="511"/>
      <c r="E7" s="511"/>
      <c r="F7" s="531"/>
    </row>
    <row r="8" spans="1:6" x14ac:dyDescent="0.35">
      <c r="A8" s="308" t="s">
        <v>163</v>
      </c>
      <c r="B8" s="587">
        <f>'2.Audit Plan'!C8</f>
        <v>0</v>
      </c>
      <c r="C8" s="588"/>
      <c r="D8" s="588"/>
      <c r="E8" s="588"/>
      <c r="F8" s="589"/>
    </row>
    <row r="10" spans="1:6" x14ac:dyDescent="0.35">
      <c r="A10" s="317" t="s">
        <v>245</v>
      </c>
      <c r="B10" s="318" t="s">
        <v>246</v>
      </c>
      <c r="C10" s="318" t="s">
        <v>168</v>
      </c>
      <c r="D10" s="318" t="s">
        <v>247</v>
      </c>
      <c r="E10" s="317" t="s">
        <v>248</v>
      </c>
      <c r="F10" s="318" t="s">
        <v>249</v>
      </c>
    </row>
    <row r="11" spans="1:6" x14ac:dyDescent="0.35">
      <c r="A11" s="319"/>
      <c r="B11" s="319"/>
      <c r="C11" s="319"/>
      <c r="D11" s="319"/>
      <c r="E11" s="320"/>
      <c r="F11" s="319"/>
    </row>
    <row r="12" spans="1:6" x14ac:dyDescent="0.35">
      <c r="A12" s="319"/>
      <c r="B12" s="319"/>
      <c r="C12" s="319"/>
      <c r="D12" s="319"/>
      <c r="E12" s="320"/>
      <c r="F12" s="319"/>
    </row>
    <row r="13" spans="1:6" x14ac:dyDescent="0.35">
      <c r="A13" s="319"/>
      <c r="B13" s="319"/>
      <c r="C13" s="319"/>
      <c r="D13" s="319"/>
      <c r="E13" s="320"/>
      <c r="F13" s="319"/>
    </row>
    <row r="14" spans="1:6" x14ac:dyDescent="0.35">
      <c r="A14" s="319"/>
      <c r="B14" s="319"/>
      <c r="C14" s="319"/>
      <c r="D14" s="319"/>
      <c r="E14" s="320"/>
      <c r="F14" s="319"/>
    </row>
    <row r="15" spans="1:6" x14ac:dyDescent="0.35">
      <c r="A15" s="319"/>
      <c r="B15" s="319"/>
      <c r="C15" s="319"/>
      <c r="D15" s="319"/>
      <c r="E15" s="320"/>
      <c r="F15" s="319"/>
    </row>
    <row r="16" spans="1:6" x14ac:dyDescent="0.35">
      <c r="A16" s="319"/>
      <c r="B16" s="319"/>
      <c r="C16" s="319"/>
      <c r="D16" s="319"/>
      <c r="E16" s="320"/>
      <c r="F16" s="319"/>
    </row>
    <row r="17" spans="1:6" x14ac:dyDescent="0.35">
      <c r="A17" s="319"/>
      <c r="B17" s="319"/>
      <c r="C17" s="319"/>
      <c r="D17" s="319"/>
      <c r="E17" s="320"/>
      <c r="F17" s="319"/>
    </row>
    <row r="18" spans="1:6" x14ac:dyDescent="0.35">
      <c r="A18" s="319"/>
      <c r="B18" s="319"/>
      <c r="C18" s="319"/>
      <c r="D18" s="319"/>
      <c r="E18" s="320"/>
      <c r="F18" s="319"/>
    </row>
    <row r="19" spans="1:6" x14ac:dyDescent="0.35">
      <c r="A19" s="319"/>
      <c r="B19" s="319"/>
      <c r="C19" s="319"/>
      <c r="D19" s="319"/>
      <c r="E19" s="320"/>
      <c r="F19" s="319"/>
    </row>
    <row r="20" spans="1:6" x14ac:dyDescent="0.35">
      <c r="A20" s="319"/>
      <c r="B20" s="319"/>
      <c r="C20" s="319"/>
      <c r="D20" s="319"/>
      <c r="E20" s="320"/>
      <c r="F20" s="319"/>
    </row>
    <row r="21" spans="1:6" x14ac:dyDescent="0.35">
      <c r="A21" s="319"/>
      <c r="B21" s="319"/>
      <c r="C21" s="319"/>
      <c r="D21" s="319"/>
      <c r="E21" s="320"/>
      <c r="F21" s="319"/>
    </row>
    <row r="22" spans="1:6" x14ac:dyDescent="0.35">
      <c r="A22" s="319"/>
      <c r="B22" s="319"/>
      <c r="C22" s="319"/>
      <c r="D22" s="319"/>
      <c r="E22" s="320"/>
      <c r="F22" s="319"/>
    </row>
    <row r="23" spans="1:6" x14ac:dyDescent="0.35">
      <c r="A23" s="319"/>
      <c r="B23" s="319"/>
      <c r="C23" s="319"/>
      <c r="D23" s="319"/>
      <c r="E23" s="320"/>
      <c r="F23" s="319"/>
    </row>
    <row r="24" spans="1:6" x14ac:dyDescent="0.35">
      <c r="A24" s="319"/>
      <c r="B24" s="319"/>
      <c r="C24" s="319"/>
      <c r="D24" s="319"/>
      <c r="E24" s="320"/>
      <c r="F24" s="319"/>
    </row>
    <row r="25" spans="1:6" x14ac:dyDescent="0.35">
      <c r="A25" s="319"/>
      <c r="B25" s="319"/>
      <c r="C25" s="319"/>
      <c r="D25" s="319"/>
      <c r="E25" s="320"/>
      <c r="F25" s="319"/>
    </row>
    <row r="26" spans="1:6" x14ac:dyDescent="0.35">
      <c r="A26" s="319"/>
      <c r="B26" s="319"/>
      <c r="C26" s="319"/>
      <c r="D26" s="319"/>
      <c r="E26" s="320"/>
      <c r="F26" s="319"/>
    </row>
    <row r="27" spans="1:6" x14ac:dyDescent="0.35">
      <c r="A27" s="319"/>
      <c r="B27" s="319"/>
      <c r="C27" s="319"/>
      <c r="D27" s="319"/>
      <c r="E27" s="320"/>
      <c r="F27" s="319"/>
    </row>
    <row r="28" spans="1:6" x14ac:dyDescent="0.35">
      <c r="A28" s="319"/>
      <c r="B28" s="319"/>
      <c r="C28" s="319"/>
      <c r="D28" s="319"/>
      <c r="E28" s="320"/>
      <c r="F28" s="319"/>
    </row>
    <row r="29" spans="1:6" x14ac:dyDescent="0.35">
      <c r="A29" s="319"/>
      <c r="B29" s="319"/>
      <c r="C29" s="319"/>
      <c r="D29" s="319"/>
      <c r="E29" s="320"/>
      <c r="F29" s="319"/>
    </row>
    <row r="30" spans="1:6" x14ac:dyDescent="0.35">
      <c r="A30" s="319"/>
      <c r="B30" s="319"/>
      <c r="C30" s="319"/>
      <c r="D30" s="319"/>
      <c r="E30" s="320"/>
      <c r="F30" s="319"/>
    </row>
    <row r="31" spans="1:6" x14ac:dyDescent="0.35">
      <c r="A31" s="319"/>
      <c r="B31" s="319"/>
      <c r="C31" s="319"/>
      <c r="D31" s="319"/>
      <c r="E31" s="320"/>
      <c r="F31" s="319"/>
    </row>
    <row r="32" spans="1:6" x14ac:dyDescent="0.35">
      <c r="A32" s="319"/>
      <c r="B32" s="319"/>
      <c r="C32" s="319"/>
      <c r="D32" s="319"/>
      <c r="E32" s="320"/>
      <c r="F32" s="319"/>
    </row>
    <row r="33" spans="1:6" x14ac:dyDescent="0.35">
      <c r="A33" s="319"/>
      <c r="B33" s="319"/>
      <c r="C33" s="319"/>
      <c r="D33" s="319"/>
      <c r="E33" s="320"/>
      <c r="F33" s="319"/>
    </row>
    <row r="34" spans="1:6" x14ac:dyDescent="0.35">
      <c r="A34" s="319"/>
      <c r="B34" s="319"/>
      <c r="C34" s="319"/>
      <c r="D34" s="319"/>
      <c r="E34" s="320"/>
      <c r="F34" s="319"/>
    </row>
    <row r="35" spans="1:6" x14ac:dyDescent="0.35">
      <c r="A35" s="319"/>
      <c r="B35" s="319"/>
      <c r="C35" s="319"/>
      <c r="D35" s="319"/>
      <c r="E35" s="320"/>
      <c r="F35" s="319"/>
    </row>
    <row r="36" spans="1:6" x14ac:dyDescent="0.35">
      <c r="A36" s="319"/>
      <c r="B36" s="319"/>
      <c r="C36" s="319"/>
      <c r="D36" s="319"/>
      <c r="E36" s="320"/>
      <c r="F36" s="319"/>
    </row>
    <row r="37" spans="1:6" x14ac:dyDescent="0.35">
      <c r="A37" s="319"/>
      <c r="B37" s="319"/>
      <c r="C37" s="319"/>
      <c r="D37" s="319"/>
      <c r="E37" s="320"/>
      <c r="F37" s="319"/>
    </row>
    <row r="38" spans="1:6" x14ac:dyDescent="0.35">
      <c r="A38" s="319"/>
      <c r="B38" s="319"/>
      <c r="C38" s="319"/>
      <c r="D38" s="319"/>
      <c r="E38" s="320"/>
      <c r="F38" s="319"/>
    </row>
    <row r="39" spans="1:6" x14ac:dyDescent="0.35">
      <c r="A39" s="319"/>
      <c r="B39" s="319"/>
      <c r="C39" s="319"/>
      <c r="D39" s="319"/>
      <c r="E39" s="320"/>
      <c r="F39" s="319"/>
    </row>
    <row r="40" spans="1:6" x14ac:dyDescent="0.35">
      <c r="A40" s="319"/>
      <c r="B40" s="319"/>
      <c r="C40" s="319"/>
      <c r="D40" s="319"/>
      <c r="E40" s="320"/>
      <c r="F40" s="319"/>
    </row>
    <row r="41" spans="1:6" x14ac:dyDescent="0.35">
      <c r="A41" s="319"/>
      <c r="B41" s="319"/>
      <c r="C41" s="319"/>
      <c r="D41" s="319"/>
      <c r="E41" s="320"/>
      <c r="F41" s="319"/>
    </row>
    <row r="42" spans="1:6" x14ac:dyDescent="0.35">
      <c r="A42" s="319"/>
      <c r="B42" s="319"/>
      <c r="C42" s="319"/>
      <c r="D42" s="319"/>
      <c r="E42" s="320"/>
      <c r="F42" s="319"/>
    </row>
    <row r="43" spans="1:6" x14ac:dyDescent="0.35">
      <c r="A43" s="319"/>
      <c r="B43" s="319"/>
      <c r="C43" s="319"/>
      <c r="D43" s="319"/>
      <c r="E43" s="320"/>
      <c r="F43" s="319"/>
    </row>
    <row r="44" spans="1:6" x14ac:dyDescent="0.35">
      <c r="A44" s="319"/>
      <c r="B44" s="319"/>
      <c r="C44" s="319"/>
      <c r="D44" s="319"/>
      <c r="E44" s="320"/>
      <c r="F44" s="319"/>
    </row>
    <row r="45" spans="1:6" x14ac:dyDescent="0.35">
      <c r="A45" s="319"/>
      <c r="B45" s="319"/>
      <c r="C45" s="319"/>
      <c r="D45" s="319"/>
      <c r="E45" s="320"/>
      <c r="F45" s="319"/>
    </row>
    <row r="46" spans="1:6" x14ac:dyDescent="0.35">
      <c r="A46" s="319"/>
      <c r="B46" s="319"/>
      <c r="C46" s="319"/>
      <c r="D46" s="319"/>
      <c r="E46" s="320"/>
      <c r="F46" s="319"/>
    </row>
    <row r="47" spans="1:6" x14ac:dyDescent="0.35">
      <c r="A47" s="319"/>
      <c r="B47" s="319"/>
      <c r="C47" s="319"/>
      <c r="D47" s="319"/>
      <c r="E47" s="320"/>
      <c r="F47" s="319"/>
    </row>
    <row r="48" spans="1:6" x14ac:dyDescent="0.35">
      <c r="A48" s="319"/>
      <c r="B48" s="319"/>
      <c r="C48" s="319"/>
      <c r="D48" s="319"/>
      <c r="E48" s="320"/>
      <c r="F48" s="319"/>
    </row>
    <row r="49" spans="1:6" x14ac:dyDescent="0.35">
      <c r="A49" s="319"/>
      <c r="B49" s="319"/>
      <c r="C49" s="319"/>
      <c r="D49" s="319"/>
      <c r="E49" s="320"/>
      <c r="F49" s="319"/>
    </row>
    <row r="50" spans="1:6" x14ac:dyDescent="0.35">
      <c r="A50" s="319"/>
      <c r="B50" s="319"/>
      <c r="C50" s="319"/>
      <c r="D50" s="319"/>
      <c r="E50" s="320"/>
      <c r="F50" s="319"/>
    </row>
    <row r="51" spans="1:6" x14ac:dyDescent="0.35">
      <c r="A51" s="319"/>
      <c r="B51" s="319"/>
      <c r="C51" s="319"/>
      <c r="D51" s="319"/>
      <c r="E51" s="320"/>
      <c r="F51" s="319"/>
    </row>
    <row r="52" spans="1:6" x14ac:dyDescent="0.35">
      <c r="A52" s="319"/>
      <c r="B52" s="319"/>
      <c r="C52" s="319"/>
      <c r="D52" s="319"/>
      <c r="E52" s="320"/>
      <c r="F52" s="319"/>
    </row>
    <row r="53" spans="1:6" x14ac:dyDescent="0.35">
      <c r="A53" s="319"/>
      <c r="B53" s="319"/>
      <c r="C53" s="319"/>
      <c r="D53" s="319"/>
      <c r="E53" s="320"/>
      <c r="F53" s="319"/>
    </row>
    <row r="54" spans="1:6" x14ac:dyDescent="0.35">
      <c r="A54" s="319"/>
      <c r="B54" s="319"/>
      <c r="C54" s="319"/>
      <c r="D54" s="319"/>
      <c r="E54" s="320"/>
      <c r="F54" s="319"/>
    </row>
    <row r="55" spans="1:6" x14ac:dyDescent="0.35">
      <c r="A55" s="319"/>
      <c r="B55" s="319"/>
      <c r="C55" s="319"/>
      <c r="D55" s="319"/>
      <c r="E55" s="320"/>
      <c r="F55" s="319"/>
    </row>
    <row r="56" spans="1:6" x14ac:dyDescent="0.35">
      <c r="A56" s="319"/>
      <c r="B56" s="319"/>
      <c r="C56" s="319"/>
      <c r="D56" s="319"/>
      <c r="E56" s="320"/>
      <c r="F56" s="319"/>
    </row>
    <row r="57" spans="1:6" x14ac:dyDescent="0.35">
      <c r="A57" s="319"/>
      <c r="B57" s="319"/>
      <c r="C57" s="319"/>
      <c r="D57" s="319"/>
      <c r="E57" s="320"/>
      <c r="F57" s="319"/>
    </row>
    <row r="58" spans="1:6" x14ac:dyDescent="0.35">
      <c r="A58" s="319"/>
      <c r="B58" s="319"/>
      <c r="C58" s="319"/>
      <c r="D58" s="319"/>
      <c r="E58" s="320"/>
      <c r="F58" s="319"/>
    </row>
    <row r="59" spans="1:6" x14ac:dyDescent="0.35">
      <c r="A59" s="319"/>
      <c r="B59" s="319"/>
      <c r="C59" s="319"/>
      <c r="D59" s="319"/>
      <c r="E59" s="320"/>
      <c r="F59" s="319"/>
    </row>
    <row r="60" spans="1:6" x14ac:dyDescent="0.35">
      <c r="A60" s="319"/>
      <c r="B60" s="319"/>
      <c r="C60" s="319"/>
      <c r="D60" s="319"/>
      <c r="E60" s="320"/>
      <c r="F60" s="319"/>
    </row>
    <row r="61" spans="1:6" x14ac:dyDescent="0.35">
      <c r="A61" s="319"/>
      <c r="B61" s="319"/>
      <c r="C61" s="319"/>
      <c r="D61" s="319"/>
      <c r="E61" s="320"/>
      <c r="F61" s="319"/>
    </row>
    <row r="62" spans="1:6" x14ac:dyDescent="0.35">
      <c r="A62" s="319"/>
      <c r="B62" s="319"/>
      <c r="C62" s="319"/>
      <c r="D62" s="319"/>
      <c r="E62" s="320"/>
      <c r="F62" s="319"/>
    </row>
    <row r="63" spans="1:6" x14ac:dyDescent="0.35">
      <c r="A63" s="319"/>
      <c r="B63" s="319"/>
      <c r="C63" s="319"/>
      <c r="D63" s="319"/>
      <c r="E63" s="320"/>
      <c r="F63" s="319"/>
    </row>
    <row r="64" spans="1:6" x14ac:dyDescent="0.35">
      <c r="A64" s="319"/>
      <c r="B64" s="319"/>
      <c r="C64" s="319"/>
      <c r="D64" s="319"/>
      <c r="E64" s="320"/>
      <c r="F64" s="319"/>
    </row>
    <row r="65" spans="1:6" x14ac:dyDescent="0.35">
      <c r="A65" s="319"/>
      <c r="B65" s="319"/>
      <c r="C65" s="319"/>
      <c r="D65" s="319"/>
      <c r="E65" s="320"/>
      <c r="F65" s="319"/>
    </row>
    <row r="66" spans="1:6" x14ac:dyDescent="0.35">
      <c r="A66" s="319"/>
      <c r="B66" s="319"/>
      <c r="C66" s="319"/>
      <c r="D66" s="319"/>
      <c r="E66" s="320"/>
      <c r="F66" s="319"/>
    </row>
    <row r="67" spans="1:6" x14ac:dyDescent="0.35">
      <c r="A67" s="319"/>
      <c r="B67" s="319"/>
      <c r="C67" s="319"/>
      <c r="D67" s="319"/>
      <c r="E67" s="320"/>
      <c r="F67" s="319"/>
    </row>
    <row r="68" spans="1:6" x14ac:dyDescent="0.35">
      <c r="A68" s="319"/>
      <c r="B68" s="319"/>
      <c r="C68" s="319"/>
      <c r="D68" s="319"/>
      <c r="E68" s="320"/>
      <c r="F68" s="319"/>
    </row>
    <row r="69" spans="1:6" x14ac:dyDescent="0.35">
      <c r="A69" s="319"/>
      <c r="B69" s="319"/>
      <c r="C69" s="319"/>
      <c r="D69" s="319"/>
      <c r="E69" s="320"/>
      <c r="F69" s="319"/>
    </row>
    <row r="70" spans="1:6" x14ac:dyDescent="0.35">
      <c r="A70" s="319"/>
      <c r="B70" s="319"/>
      <c r="C70" s="319"/>
      <c r="D70" s="319"/>
      <c r="E70" s="320"/>
      <c r="F70" s="319"/>
    </row>
    <row r="71" spans="1:6" x14ac:dyDescent="0.35">
      <c r="A71" s="319"/>
      <c r="B71" s="319"/>
      <c r="C71" s="319"/>
      <c r="D71" s="319"/>
      <c r="E71" s="320"/>
      <c r="F71" s="319"/>
    </row>
    <row r="72" spans="1:6" x14ac:dyDescent="0.35">
      <c r="A72" s="319"/>
      <c r="B72" s="319"/>
      <c r="C72" s="319"/>
      <c r="D72" s="319"/>
      <c r="E72" s="320"/>
      <c r="F72" s="319"/>
    </row>
    <row r="73" spans="1:6" x14ac:dyDescent="0.35">
      <c r="A73" s="319"/>
      <c r="B73" s="319"/>
      <c r="C73" s="319"/>
      <c r="D73" s="319"/>
      <c r="E73" s="320"/>
      <c r="F73" s="319"/>
    </row>
    <row r="74" spans="1:6" x14ac:dyDescent="0.35">
      <c r="A74" s="319"/>
      <c r="B74" s="319"/>
      <c r="C74" s="319"/>
      <c r="D74" s="319"/>
      <c r="E74" s="320"/>
      <c r="F74" s="319"/>
    </row>
    <row r="75" spans="1:6" x14ac:dyDescent="0.35">
      <c r="A75" s="319"/>
      <c r="B75" s="319"/>
      <c r="C75" s="319"/>
      <c r="D75" s="319"/>
      <c r="E75" s="320"/>
      <c r="F75" s="319"/>
    </row>
    <row r="76" spans="1:6" x14ac:dyDescent="0.35">
      <c r="A76" s="319"/>
      <c r="B76" s="319"/>
      <c r="C76" s="319"/>
      <c r="D76" s="319"/>
      <c r="E76" s="320"/>
      <c r="F76" s="319"/>
    </row>
    <row r="77" spans="1:6" x14ac:dyDescent="0.35">
      <c r="A77" s="319"/>
      <c r="B77" s="319"/>
      <c r="C77" s="319"/>
      <c r="D77" s="319"/>
      <c r="E77" s="320"/>
      <c r="F77" s="319"/>
    </row>
    <row r="78" spans="1:6" x14ac:dyDescent="0.35">
      <c r="A78" s="319"/>
      <c r="B78" s="319"/>
      <c r="C78" s="319"/>
      <c r="D78" s="319"/>
      <c r="E78" s="320"/>
      <c r="F78" s="319"/>
    </row>
    <row r="79" spans="1:6" x14ac:dyDescent="0.35">
      <c r="A79" s="319"/>
      <c r="B79" s="319"/>
      <c r="C79" s="319"/>
      <c r="D79" s="319"/>
      <c r="E79" s="320"/>
      <c r="F79" s="319"/>
    </row>
    <row r="80" spans="1:6" x14ac:dyDescent="0.35">
      <c r="A80" s="319"/>
      <c r="B80" s="319"/>
      <c r="C80" s="319"/>
      <c r="D80" s="319"/>
      <c r="E80" s="320"/>
      <c r="F80" s="319"/>
    </row>
    <row r="81" spans="1:6" x14ac:dyDescent="0.35">
      <c r="A81" s="319"/>
      <c r="B81" s="319"/>
      <c r="C81" s="319"/>
      <c r="D81" s="319"/>
      <c r="E81" s="320"/>
      <c r="F81" s="319"/>
    </row>
    <row r="82" spans="1:6" x14ac:dyDescent="0.35">
      <c r="A82" s="319"/>
      <c r="B82" s="319"/>
      <c r="C82" s="319"/>
      <c r="D82" s="319"/>
      <c r="E82" s="320"/>
      <c r="F82" s="319"/>
    </row>
    <row r="83" spans="1:6" x14ac:dyDescent="0.35">
      <c r="A83" s="319"/>
      <c r="B83" s="319"/>
      <c r="C83" s="319"/>
      <c r="D83" s="319"/>
      <c r="E83" s="320"/>
      <c r="F83" s="319"/>
    </row>
    <row r="84" spans="1:6" x14ac:dyDescent="0.35">
      <c r="A84" s="319"/>
      <c r="B84" s="319"/>
      <c r="C84" s="319"/>
      <c r="D84" s="319"/>
      <c r="E84" s="320"/>
      <c r="F84" s="319"/>
    </row>
    <row r="85" spans="1:6" x14ac:dyDescent="0.35">
      <c r="A85" s="319"/>
      <c r="B85" s="319"/>
      <c r="C85" s="319"/>
      <c r="D85" s="319"/>
      <c r="E85" s="320"/>
      <c r="F85" s="319"/>
    </row>
    <row r="86" spans="1:6" x14ac:dyDescent="0.35">
      <c r="A86" s="319"/>
      <c r="B86" s="319"/>
      <c r="C86" s="319"/>
      <c r="D86" s="319"/>
      <c r="E86" s="320"/>
      <c r="F86" s="319"/>
    </row>
    <row r="87" spans="1:6" x14ac:dyDescent="0.35">
      <c r="A87" s="319"/>
      <c r="B87" s="319"/>
      <c r="C87" s="319"/>
      <c r="D87" s="319"/>
      <c r="E87" s="320"/>
      <c r="F87" s="319"/>
    </row>
    <row r="88" spans="1:6" x14ac:dyDescent="0.35">
      <c r="A88" s="319"/>
      <c r="B88" s="319"/>
      <c r="C88" s="319"/>
      <c r="D88" s="319"/>
      <c r="E88" s="320"/>
      <c r="F88" s="319"/>
    </row>
    <row r="89" spans="1:6" x14ac:dyDescent="0.35">
      <c r="A89" s="319"/>
      <c r="B89" s="319"/>
      <c r="C89" s="319"/>
      <c r="D89" s="319"/>
      <c r="E89" s="320"/>
      <c r="F89" s="319"/>
    </row>
    <row r="90" spans="1:6" x14ac:dyDescent="0.35">
      <c r="A90" s="319"/>
      <c r="B90" s="319"/>
      <c r="C90" s="319"/>
      <c r="D90" s="319"/>
      <c r="E90" s="320"/>
      <c r="F90" s="319"/>
    </row>
    <row r="91" spans="1:6" x14ac:dyDescent="0.35">
      <c r="A91" s="319"/>
      <c r="B91" s="319"/>
      <c r="C91" s="319"/>
      <c r="D91" s="319"/>
      <c r="E91" s="320"/>
      <c r="F91" s="319"/>
    </row>
    <row r="92" spans="1:6" x14ac:dyDescent="0.35">
      <c r="A92" s="319"/>
      <c r="B92" s="319"/>
      <c r="C92" s="319"/>
      <c r="D92" s="319"/>
      <c r="E92" s="320"/>
      <c r="F92" s="319"/>
    </row>
    <row r="93" spans="1:6" x14ac:dyDescent="0.35">
      <c r="A93" s="319"/>
      <c r="B93" s="319"/>
      <c r="C93" s="319"/>
      <c r="D93" s="319"/>
      <c r="E93" s="320"/>
      <c r="F93" s="319"/>
    </row>
    <row r="94" spans="1:6" x14ac:dyDescent="0.35">
      <c r="A94" s="319"/>
      <c r="B94" s="319"/>
      <c r="C94" s="319"/>
      <c r="D94" s="319"/>
      <c r="E94" s="320"/>
      <c r="F94" s="319"/>
    </row>
    <row r="95" spans="1:6" x14ac:dyDescent="0.35">
      <c r="A95" s="319"/>
      <c r="B95" s="319"/>
      <c r="C95" s="319"/>
      <c r="D95" s="319"/>
      <c r="E95" s="320"/>
      <c r="F95" s="319"/>
    </row>
    <row r="96" spans="1:6" x14ac:dyDescent="0.35">
      <c r="A96" s="319"/>
      <c r="B96" s="319"/>
      <c r="C96" s="319"/>
      <c r="D96" s="319"/>
      <c r="E96" s="320"/>
      <c r="F96" s="319"/>
    </row>
    <row r="97" spans="1:6" x14ac:dyDescent="0.35">
      <c r="A97" s="319"/>
      <c r="B97" s="319"/>
      <c r="C97" s="319"/>
      <c r="D97" s="319"/>
      <c r="E97" s="320"/>
      <c r="F97" s="319"/>
    </row>
    <row r="98" spans="1:6" x14ac:dyDescent="0.35">
      <c r="A98" s="319"/>
      <c r="B98" s="319"/>
      <c r="C98" s="319"/>
      <c r="D98" s="319"/>
      <c r="E98" s="320"/>
      <c r="F98" s="319"/>
    </row>
    <row r="99" spans="1:6" x14ac:dyDescent="0.35">
      <c r="A99" s="319"/>
      <c r="B99" s="319"/>
      <c r="C99" s="319"/>
      <c r="D99" s="319"/>
      <c r="E99" s="320"/>
      <c r="F99" s="319"/>
    </row>
    <row r="100" spans="1:6" x14ac:dyDescent="0.35">
      <c r="A100" s="319"/>
      <c r="B100" s="319"/>
      <c r="C100" s="319"/>
      <c r="D100" s="319"/>
      <c r="E100" s="320"/>
      <c r="F100" s="319"/>
    </row>
    <row r="101" spans="1:6" x14ac:dyDescent="0.35">
      <c r="A101" s="319"/>
      <c r="B101" s="319"/>
      <c r="C101" s="319"/>
      <c r="D101" s="319"/>
      <c r="E101" s="320"/>
      <c r="F101" s="319"/>
    </row>
    <row r="102" spans="1:6" x14ac:dyDescent="0.35">
      <c r="A102" s="319"/>
      <c r="B102" s="319"/>
      <c r="C102" s="319"/>
      <c r="D102" s="319"/>
      <c r="E102" s="320"/>
      <c r="F102" s="319"/>
    </row>
    <row r="103" spans="1:6" x14ac:dyDescent="0.35">
      <c r="A103" s="319"/>
      <c r="B103" s="319"/>
      <c r="C103" s="319"/>
      <c r="D103" s="319"/>
      <c r="E103" s="320"/>
      <c r="F103" s="319"/>
    </row>
    <row r="104" spans="1:6" x14ac:dyDescent="0.35">
      <c r="A104" s="319"/>
      <c r="B104" s="319"/>
      <c r="C104" s="319"/>
      <c r="D104" s="319"/>
      <c r="E104" s="320"/>
      <c r="F104" s="319"/>
    </row>
    <row r="105" spans="1:6" x14ac:dyDescent="0.35">
      <c r="A105" s="319"/>
      <c r="B105" s="319"/>
      <c r="C105" s="319"/>
      <c r="D105" s="319"/>
      <c r="E105" s="320"/>
      <c r="F105" s="319"/>
    </row>
    <row r="106" spans="1:6" x14ac:dyDescent="0.35">
      <c r="A106" s="319"/>
      <c r="B106" s="319"/>
      <c r="C106" s="319"/>
      <c r="D106" s="319"/>
      <c r="E106" s="320"/>
      <c r="F106" s="319"/>
    </row>
    <row r="107" spans="1:6" x14ac:dyDescent="0.35">
      <c r="A107" s="319"/>
      <c r="B107" s="319"/>
      <c r="C107" s="319"/>
      <c r="D107" s="319"/>
      <c r="E107" s="320"/>
      <c r="F107" s="319"/>
    </row>
    <row r="108" spans="1:6" x14ac:dyDescent="0.35">
      <c r="A108" s="319"/>
      <c r="B108" s="319"/>
      <c r="C108" s="319"/>
      <c r="D108" s="319"/>
      <c r="E108" s="320"/>
      <c r="F108" s="319"/>
    </row>
    <row r="109" spans="1:6" x14ac:dyDescent="0.35">
      <c r="A109" s="319"/>
      <c r="B109" s="319"/>
      <c r="C109" s="319"/>
      <c r="D109" s="319"/>
      <c r="E109" s="320"/>
      <c r="F109" s="319"/>
    </row>
    <row r="110" spans="1:6" x14ac:dyDescent="0.35">
      <c r="A110" s="319"/>
      <c r="B110" s="319"/>
      <c r="C110" s="319"/>
      <c r="D110" s="319"/>
      <c r="E110" s="320"/>
      <c r="F110" s="319"/>
    </row>
    <row r="111" spans="1:6" x14ac:dyDescent="0.35">
      <c r="A111" s="319"/>
      <c r="B111" s="319"/>
      <c r="C111" s="319"/>
      <c r="D111" s="319"/>
      <c r="E111" s="320"/>
      <c r="F111" s="319"/>
    </row>
    <row r="112" spans="1:6" x14ac:dyDescent="0.35">
      <c r="A112" s="319"/>
      <c r="B112" s="319"/>
      <c r="C112" s="319"/>
      <c r="D112" s="319"/>
      <c r="E112" s="320"/>
      <c r="F112" s="319"/>
    </row>
    <row r="113" spans="1:6" x14ac:dyDescent="0.35">
      <c r="A113" s="319"/>
      <c r="B113" s="319"/>
      <c r="C113" s="319"/>
      <c r="D113" s="319"/>
      <c r="E113" s="320"/>
      <c r="F113" s="319"/>
    </row>
    <row r="114" spans="1:6" x14ac:dyDescent="0.35">
      <c r="A114" s="319"/>
      <c r="B114" s="319"/>
      <c r="C114" s="319"/>
      <c r="D114" s="319"/>
      <c r="E114" s="320"/>
      <c r="F114" s="319"/>
    </row>
    <row r="115" spans="1:6" x14ac:dyDescent="0.35">
      <c r="A115" s="319"/>
      <c r="B115" s="319"/>
      <c r="C115" s="319"/>
      <c r="D115" s="319"/>
      <c r="E115" s="320"/>
      <c r="F115" s="319"/>
    </row>
    <row r="116" spans="1:6" x14ac:dyDescent="0.35">
      <c r="A116" s="319"/>
      <c r="B116" s="319"/>
      <c r="C116" s="319"/>
      <c r="D116" s="319"/>
      <c r="E116" s="320"/>
      <c r="F116" s="319"/>
    </row>
    <row r="117" spans="1:6" x14ac:dyDescent="0.35">
      <c r="A117" s="319"/>
      <c r="B117" s="319"/>
      <c r="C117" s="319"/>
      <c r="D117" s="319"/>
      <c r="E117" s="320"/>
      <c r="F117" s="319"/>
    </row>
    <row r="118" spans="1:6" x14ac:dyDescent="0.35">
      <c r="A118" s="319"/>
      <c r="B118" s="319"/>
      <c r="C118" s="319"/>
      <c r="D118" s="319"/>
      <c r="E118" s="320"/>
      <c r="F118" s="319"/>
    </row>
    <row r="119" spans="1:6" x14ac:dyDescent="0.35">
      <c r="A119" s="319"/>
      <c r="B119" s="319"/>
      <c r="C119" s="319"/>
      <c r="D119" s="319"/>
      <c r="E119" s="320"/>
      <c r="F119" s="319"/>
    </row>
    <row r="120" spans="1:6" x14ac:dyDescent="0.35">
      <c r="A120" s="319"/>
      <c r="B120" s="319"/>
      <c r="C120" s="319"/>
      <c r="D120" s="319"/>
      <c r="E120" s="320"/>
      <c r="F120" s="319"/>
    </row>
    <row r="121" spans="1:6" x14ac:dyDescent="0.35">
      <c r="A121" s="319"/>
      <c r="B121" s="319"/>
      <c r="C121" s="319"/>
      <c r="D121" s="319"/>
      <c r="E121" s="320"/>
      <c r="F121" s="319"/>
    </row>
    <row r="122" spans="1:6" x14ac:dyDescent="0.35">
      <c r="A122" s="319"/>
      <c r="B122" s="319"/>
      <c r="C122" s="319"/>
      <c r="D122" s="319"/>
      <c r="E122" s="320"/>
      <c r="F122" s="319"/>
    </row>
    <row r="123" spans="1:6" x14ac:dyDescent="0.35">
      <c r="A123" s="319"/>
      <c r="B123" s="319"/>
      <c r="C123" s="319"/>
      <c r="D123" s="319"/>
      <c r="E123" s="320"/>
      <c r="F123" s="319"/>
    </row>
    <row r="124" spans="1:6" x14ac:dyDescent="0.35">
      <c r="A124" s="319"/>
      <c r="B124" s="319"/>
      <c r="C124" s="319"/>
      <c r="D124" s="319"/>
      <c r="E124" s="320"/>
      <c r="F124" s="319"/>
    </row>
    <row r="125" spans="1:6" x14ac:dyDescent="0.35">
      <c r="A125" s="319"/>
      <c r="B125" s="319"/>
      <c r="C125" s="319"/>
      <c r="D125" s="319"/>
      <c r="E125" s="320"/>
      <c r="F125" s="319"/>
    </row>
    <row r="126" spans="1:6" x14ac:dyDescent="0.35">
      <c r="A126" s="319"/>
      <c r="B126" s="319"/>
      <c r="C126" s="319"/>
      <c r="D126" s="319"/>
      <c r="E126" s="320"/>
      <c r="F126" s="319"/>
    </row>
    <row r="127" spans="1:6" x14ac:dyDescent="0.35">
      <c r="A127" s="319"/>
      <c r="B127" s="319"/>
      <c r="C127" s="319"/>
      <c r="D127" s="319"/>
      <c r="E127" s="320"/>
      <c r="F127" s="319"/>
    </row>
    <row r="128" spans="1:6" x14ac:dyDescent="0.35">
      <c r="A128" s="319"/>
      <c r="B128" s="319"/>
      <c r="C128" s="319"/>
      <c r="D128" s="319"/>
      <c r="E128" s="320"/>
      <c r="F128" s="319"/>
    </row>
    <row r="129" spans="1:6" x14ac:dyDescent="0.35">
      <c r="A129" s="319"/>
      <c r="B129" s="319"/>
      <c r="C129" s="319"/>
      <c r="D129" s="319"/>
      <c r="E129" s="320"/>
      <c r="F129" s="319"/>
    </row>
    <row r="130" spans="1:6" x14ac:dyDescent="0.35">
      <c r="A130" s="319"/>
      <c r="B130" s="319"/>
      <c r="C130" s="319"/>
      <c r="D130" s="319"/>
      <c r="E130" s="320"/>
      <c r="F130" s="319"/>
    </row>
    <row r="131" spans="1:6" x14ac:dyDescent="0.35">
      <c r="A131" s="319"/>
      <c r="B131" s="319"/>
      <c r="C131" s="319"/>
      <c r="D131" s="319"/>
      <c r="E131" s="320"/>
      <c r="F131" s="319"/>
    </row>
    <row r="132" spans="1:6" x14ac:dyDescent="0.35">
      <c r="A132" s="319"/>
      <c r="B132" s="319"/>
      <c r="C132" s="319"/>
      <c r="D132" s="319"/>
      <c r="E132" s="320"/>
      <c r="F132" s="319"/>
    </row>
    <row r="133" spans="1:6" x14ac:dyDescent="0.35">
      <c r="A133" s="319"/>
      <c r="B133" s="319"/>
      <c r="C133" s="319"/>
      <c r="D133" s="319"/>
      <c r="E133" s="320"/>
      <c r="F133" s="319"/>
    </row>
    <row r="134" spans="1:6" x14ac:dyDescent="0.35">
      <c r="A134" s="319"/>
      <c r="B134" s="319"/>
      <c r="C134" s="319"/>
      <c r="D134" s="319"/>
      <c r="E134" s="320"/>
      <c r="F134" s="319"/>
    </row>
    <row r="135" spans="1:6" x14ac:dyDescent="0.35">
      <c r="A135" s="319"/>
      <c r="B135" s="319"/>
      <c r="C135" s="319"/>
      <c r="D135" s="319"/>
      <c r="E135" s="320"/>
      <c r="F135" s="319"/>
    </row>
    <row r="136" spans="1:6" x14ac:dyDescent="0.35">
      <c r="A136" s="319"/>
      <c r="B136" s="319"/>
      <c r="C136" s="319"/>
      <c r="D136" s="319"/>
      <c r="E136" s="320"/>
      <c r="F136" s="319"/>
    </row>
    <row r="137" spans="1:6" x14ac:dyDescent="0.35">
      <c r="A137" s="319"/>
      <c r="B137" s="319"/>
      <c r="C137" s="319"/>
      <c r="D137" s="319"/>
      <c r="E137" s="320"/>
      <c r="F137" s="319"/>
    </row>
    <row r="138" spans="1:6" x14ac:dyDescent="0.35">
      <c r="A138" s="319"/>
      <c r="B138" s="319"/>
      <c r="C138" s="319"/>
      <c r="D138" s="319"/>
      <c r="E138" s="320"/>
      <c r="F138" s="319"/>
    </row>
    <row r="139" spans="1:6" x14ac:dyDescent="0.35">
      <c r="A139" s="319"/>
      <c r="B139" s="319"/>
      <c r="C139" s="319"/>
      <c r="D139" s="319"/>
      <c r="E139" s="320"/>
      <c r="F139" s="319"/>
    </row>
    <row r="140" spans="1:6" x14ac:dyDescent="0.35">
      <c r="A140" s="319"/>
      <c r="B140" s="319"/>
      <c r="C140" s="319"/>
      <c r="D140" s="319"/>
      <c r="E140" s="320"/>
      <c r="F140" s="319"/>
    </row>
    <row r="141" spans="1:6" x14ac:dyDescent="0.35">
      <c r="A141" s="319"/>
      <c r="B141" s="319"/>
      <c r="C141" s="319"/>
      <c r="D141" s="319"/>
      <c r="E141" s="320"/>
      <c r="F141" s="319"/>
    </row>
    <row r="142" spans="1:6" x14ac:dyDescent="0.35">
      <c r="A142" s="319"/>
      <c r="B142" s="319"/>
      <c r="C142" s="319"/>
      <c r="D142" s="319"/>
      <c r="E142" s="320"/>
      <c r="F142" s="319"/>
    </row>
    <row r="143" spans="1:6" x14ac:dyDescent="0.35">
      <c r="A143" s="319"/>
      <c r="B143" s="319"/>
      <c r="C143" s="319"/>
      <c r="D143" s="319"/>
      <c r="E143" s="320"/>
      <c r="F143" s="319"/>
    </row>
    <row r="144" spans="1:6" x14ac:dyDescent="0.35">
      <c r="A144" s="319"/>
      <c r="B144" s="319"/>
      <c r="C144" s="319"/>
      <c r="D144" s="319"/>
      <c r="E144" s="320"/>
      <c r="F144" s="319"/>
    </row>
    <row r="145" spans="1:6" x14ac:dyDescent="0.35">
      <c r="A145" s="319"/>
      <c r="B145" s="319"/>
      <c r="C145" s="319"/>
      <c r="D145" s="319"/>
      <c r="E145" s="320"/>
      <c r="F145" s="319"/>
    </row>
    <row r="146" spans="1:6" x14ac:dyDescent="0.35">
      <c r="A146" s="319"/>
      <c r="B146" s="319"/>
      <c r="C146" s="319"/>
      <c r="D146" s="319"/>
      <c r="E146" s="320"/>
      <c r="F146" s="319"/>
    </row>
    <row r="147" spans="1:6" x14ac:dyDescent="0.35">
      <c r="A147" s="319"/>
      <c r="B147" s="319"/>
      <c r="C147" s="319"/>
      <c r="D147" s="319"/>
      <c r="E147" s="320"/>
      <c r="F147" s="319"/>
    </row>
    <row r="148" spans="1:6" x14ac:dyDescent="0.35">
      <c r="A148" s="319"/>
      <c r="B148" s="319"/>
      <c r="C148" s="319"/>
      <c r="D148" s="319"/>
      <c r="E148" s="320"/>
      <c r="F148" s="319"/>
    </row>
    <row r="149" spans="1:6" x14ac:dyDescent="0.35">
      <c r="A149" s="319"/>
      <c r="B149" s="319"/>
      <c r="C149" s="319"/>
      <c r="D149" s="319"/>
      <c r="E149" s="320"/>
      <c r="F149" s="319"/>
    </row>
    <row r="150" spans="1:6" x14ac:dyDescent="0.35">
      <c r="A150" s="319"/>
      <c r="B150" s="319"/>
      <c r="C150" s="319"/>
      <c r="D150" s="319"/>
      <c r="E150" s="320"/>
      <c r="F150" s="319"/>
    </row>
    <row r="151" spans="1:6" x14ac:dyDescent="0.35">
      <c r="A151" s="319"/>
      <c r="B151" s="319"/>
      <c r="C151" s="319"/>
      <c r="D151" s="319"/>
      <c r="E151" s="320"/>
      <c r="F151" s="319"/>
    </row>
    <row r="152" spans="1:6" x14ac:dyDescent="0.35">
      <c r="A152" s="319"/>
      <c r="B152" s="319"/>
      <c r="C152" s="319"/>
      <c r="D152" s="319"/>
      <c r="E152" s="320"/>
      <c r="F152" s="319"/>
    </row>
    <row r="153" spans="1:6" x14ac:dyDescent="0.35">
      <c r="A153" s="319"/>
      <c r="B153" s="319"/>
      <c r="C153" s="319"/>
      <c r="D153" s="319"/>
      <c r="E153" s="320"/>
      <c r="F153" s="319"/>
    </row>
    <row r="154" spans="1:6" x14ac:dyDescent="0.35">
      <c r="A154" s="319"/>
      <c r="B154" s="319"/>
      <c r="C154" s="319"/>
      <c r="D154" s="319"/>
      <c r="E154" s="320"/>
      <c r="F154" s="319"/>
    </row>
    <row r="155" spans="1:6" x14ac:dyDescent="0.35">
      <c r="A155" s="319"/>
      <c r="B155" s="319"/>
      <c r="C155" s="319"/>
      <c r="D155" s="319"/>
      <c r="E155" s="320"/>
      <c r="F155" s="319"/>
    </row>
    <row r="156" spans="1:6" x14ac:dyDescent="0.35">
      <c r="A156" s="319"/>
      <c r="B156" s="319"/>
      <c r="C156" s="319"/>
      <c r="D156" s="319"/>
      <c r="E156" s="320"/>
      <c r="F156" s="319"/>
    </row>
    <row r="157" spans="1:6" x14ac:dyDescent="0.35">
      <c r="A157" s="319"/>
      <c r="B157" s="319"/>
      <c r="C157" s="319"/>
      <c r="D157" s="319"/>
      <c r="E157" s="320"/>
      <c r="F157" s="319"/>
    </row>
    <row r="158" spans="1:6" x14ac:dyDescent="0.35">
      <c r="A158" s="319"/>
      <c r="B158" s="319"/>
      <c r="C158" s="319"/>
      <c r="D158" s="319"/>
      <c r="E158" s="320"/>
      <c r="F158" s="319"/>
    </row>
    <row r="159" spans="1:6" x14ac:dyDescent="0.35">
      <c r="A159" s="319"/>
      <c r="B159" s="319"/>
      <c r="C159" s="319"/>
      <c r="D159" s="319"/>
      <c r="E159" s="320"/>
      <c r="F159" s="319"/>
    </row>
    <row r="160" spans="1:6" x14ac:dyDescent="0.35">
      <c r="A160" s="319"/>
      <c r="B160" s="319"/>
      <c r="C160" s="319"/>
      <c r="D160" s="319"/>
      <c r="E160" s="320"/>
      <c r="F160" s="319"/>
    </row>
    <row r="161" spans="1:6" x14ac:dyDescent="0.35">
      <c r="A161" s="319"/>
      <c r="B161" s="319"/>
      <c r="C161" s="319"/>
      <c r="D161" s="319"/>
      <c r="E161" s="320"/>
      <c r="F161" s="319"/>
    </row>
    <row r="162" spans="1:6" x14ac:dyDescent="0.35">
      <c r="A162" s="319"/>
      <c r="B162" s="319"/>
      <c r="C162" s="319"/>
      <c r="D162" s="319"/>
      <c r="E162" s="320"/>
      <c r="F162" s="319"/>
    </row>
    <row r="163" spans="1:6" x14ac:dyDescent="0.35">
      <c r="A163" s="319"/>
      <c r="B163" s="319"/>
      <c r="C163" s="319"/>
      <c r="D163" s="319"/>
      <c r="E163" s="320"/>
      <c r="F163" s="319"/>
    </row>
    <row r="164" spans="1:6" x14ac:dyDescent="0.35">
      <c r="A164" s="319"/>
      <c r="B164" s="319"/>
      <c r="C164" s="319"/>
      <c r="D164" s="319"/>
      <c r="E164" s="320"/>
      <c r="F164" s="319"/>
    </row>
    <row r="165" spans="1:6" x14ac:dyDescent="0.35">
      <c r="A165" s="319"/>
      <c r="B165" s="319"/>
      <c r="C165" s="319"/>
      <c r="D165" s="319"/>
      <c r="E165" s="320"/>
      <c r="F165" s="319"/>
    </row>
    <row r="166" spans="1:6" x14ac:dyDescent="0.35">
      <c r="A166" s="319"/>
      <c r="B166" s="319"/>
      <c r="C166" s="319"/>
      <c r="D166" s="319"/>
      <c r="E166" s="320"/>
      <c r="F166" s="319"/>
    </row>
    <row r="167" spans="1:6" x14ac:dyDescent="0.35">
      <c r="A167" s="319"/>
      <c r="B167" s="319"/>
      <c r="C167" s="319"/>
      <c r="D167" s="319"/>
      <c r="E167" s="320"/>
      <c r="F167" s="319"/>
    </row>
    <row r="168" spans="1:6" x14ac:dyDescent="0.35">
      <c r="A168" s="319"/>
      <c r="B168" s="319"/>
      <c r="C168" s="319"/>
      <c r="D168" s="319"/>
      <c r="E168" s="320"/>
      <c r="F168" s="319"/>
    </row>
    <row r="169" spans="1:6" x14ac:dyDescent="0.35">
      <c r="A169" s="319"/>
      <c r="B169" s="319"/>
      <c r="C169" s="319"/>
      <c r="D169" s="319"/>
      <c r="E169" s="320"/>
      <c r="F169" s="319"/>
    </row>
    <row r="170" spans="1:6" x14ac:dyDescent="0.35">
      <c r="A170" s="319"/>
      <c r="B170" s="319"/>
      <c r="C170" s="319"/>
      <c r="D170" s="319"/>
      <c r="E170" s="320"/>
      <c r="F170" s="319"/>
    </row>
    <row r="171" spans="1:6" x14ac:dyDescent="0.35">
      <c r="A171" s="319"/>
      <c r="B171" s="319"/>
      <c r="C171" s="319"/>
      <c r="D171" s="319"/>
      <c r="E171" s="320"/>
      <c r="F171" s="319"/>
    </row>
    <row r="172" spans="1:6" x14ac:dyDescent="0.35">
      <c r="A172" s="319"/>
      <c r="B172" s="319"/>
      <c r="C172" s="319"/>
      <c r="D172" s="319"/>
      <c r="E172" s="320"/>
      <c r="F172" s="319"/>
    </row>
    <row r="173" spans="1:6" x14ac:dyDescent="0.35">
      <c r="A173" s="319"/>
      <c r="B173" s="319"/>
      <c r="C173" s="319"/>
      <c r="D173" s="319"/>
      <c r="E173" s="320"/>
      <c r="F173" s="319"/>
    </row>
    <row r="174" spans="1:6" x14ac:dyDescent="0.35">
      <c r="A174" s="319"/>
      <c r="B174" s="319"/>
      <c r="C174" s="319"/>
      <c r="D174" s="319"/>
      <c r="E174" s="320"/>
      <c r="F174" s="319"/>
    </row>
    <row r="175" spans="1:6" x14ac:dyDescent="0.35">
      <c r="A175" s="319"/>
      <c r="B175" s="319"/>
      <c r="C175" s="319"/>
      <c r="D175" s="319"/>
      <c r="E175" s="320"/>
      <c r="F175" s="319"/>
    </row>
    <row r="176" spans="1:6" x14ac:dyDescent="0.35">
      <c r="A176" s="319"/>
      <c r="B176" s="319"/>
      <c r="C176" s="319"/>
      <c r="D176" s="319"/>
      <c r="E176" s="320"/>
      <c r="F176" s="319"/>
    </row>
    <row r="177" spans="1:6" x14ac:dyDescent="0.35">
      <c r="A177" s="319"/>
      <c r="B177" s="319"/>
      <c r="C177" s="319"/>
      <c r="D177" s="319"/>
      <c r="E177" s="320"/>
      <c r="F177" s="319"/>
    </row>
    <row r="178" spans="1:6" x14ac:dyDescent="0.35">
      <c r="A178" s="319"/>
      <c r="B178" s="319"/>
      <c r="C178" s="319"/>
      <c r="D178" s="319"/>
      <c r="E178" s="320"/>
      <c r="F178" s="319"/>
    </row>
    <row r="179" spans="1:6" x14ac:dyDescent="0.35">
      <c r="A179" s="319"/>
      <c r="B179" s="319"/>
      <c r="C179" s="319"/>
      <c r="D179" s="319"/>
      <c r="E179" s="320"/>
      <c r="F179" s="319"/>
    </row>
    <row r="180" spans="1:6" x14ac:dyDescent="0.35">
      <c r="A180" s="319"/>
      <c r="B180" s="319"/>
      <c r="C180" s="319"/>
      <c r="D180" s="319"/>
      <c r="E180" s="320"/>
      <c r="F180" s="319"/>
    </row>
    <row r="181" spans="1:6" x14ac:dyDescent="0.35">
      <c r="A181" s="319"/>
      <c r="B181" s="319"/>
      <c r="C181" s="319"/>
      <c r="D181" s="319"/>
      <c r="E181" s="320"/>
      <c r="F181" s="319"/>
    </row>
    <row r="182" spans="1:6" x14ac:dyDescent="0.35">
      <c r="A182" s="319"/>
      <c r="B182" s="319"/>
      <c r="C182" s="319"/>
      <c r="D182" s="319"/>
      <c r="E182" s="320"/>
      <c r="F182" s="319"/>
    </row>
    <row r="183" spans="1:6" x14ac:dyDescent="0.35">
      <c r="A183" s="319"/>
      <c r="B183" s="319"/>
      <c r="C183" s="319"/>
      <c r="D183" s="319"/>
      <c r="E183" s="320"/>
      <c r="F183" s="319"/>
    </row>
    <row r="184" spans="1:6" x14ac:dyDescent="0.35">
      <c r="A184" s="319"/>
      <c r="B184" s="319"/>
      <c r="C184" s="319"/>
      <c r="D184" s="319"/>
      <c r="E184" s="320"/>
      <c r="F184" s="319"/>
    </row>
    <row r="185" spans="1:6" x14ac:dyDescent="0.35">
      <c r="A185" s="319"/>
      <c r="B185" s="319"/>
      <c r="C185" s="319"/>
      <c r="D185" s="319"/>
      <c r="E185" s="320"/>
      <c r="F185" s="319"/>
    </row>
    <row r="186" spans="1:6" x14ac:dyDescent="0.35">
      <c r="A186" s="319"/>
      <c r="B186" s="319"/>
      <c r="C186" s="319"/>
      <c r="D186" s="319"/>
      <c r="E186" s="320"/>
      <c r="F186" s="319"/>
    </row>
    <row r="187" spans="1:6" x14ac:dyDescent="0.35">
      <c r="A187" s="319"/>
      <c r="B187" s="319"/>
      <c r="C187" s="319"/>
      <c r="D187" s="319"/>
      <c r="E187" s="320"/>
      <c r="F187" s="319"/>
    </row>
    <row r="188" spans="1:6" x14ac:dyDescent="0.35">
      <c r="A188" s="319"/>
      <c r="B188" s="319"/>
      <c r="C188" s="319"/>
      <c r="D188" s="319"/>
      <c r="E188" s="320"/>
      <c r="F188" s="319"/>
    </row>
    <row r="189" spans="1:6" x14ac:dyDescent="0.35">
      <c r="A189" s="319"/>
      <c r="B189" s="319"/>
      <c r="C189" s="319"/>
      <c r="D189" s="319"/>
      <c r="E189" s="320"/>
      <c r="F189" s="319"/>
    </row>
    <row r="190" spans="1:6" x14ac:dyDescent="0.35">
      <c r="A190" s="319"/>
      <c r="B190" s="319"/>
      <c r="C190" s="319"/>
      <c r="D190" s="319"/>
      <c r="E190" s="320"/>
      <c r="F190" s="319"/>
    </row>
    <row r="191" spans="1:6" x14ac:dyDescent="0.35">
      <c r="A191" s="319"/>
      <c r="B191" s="319"/>
      <c r="C191" s="319"/>
      <c r="D191" s="319"/>
      <c r="E191" s="320"/>
      <c r="F191" s="319"/>
    </row>
    <row r="192" spans="1:6" x14ac:dyDescent="0.35">
      <c r="A192" s="319"/>
      <c r="B192" s="319"/>
      <c r="C192" s="319"/>
      <c r="D192" s="319"/>
      <c r="E192" s="320"/>
      <c r="F192" s="319"/>
    </row>
    <row r="193" spans="1:6" x14ac:dyDescent="0.35">
      <c r="A193" s="319"/>
      <c r="B193" s="319"/>
      <c r="C193" s="319"/>
      <c r="D193" s="319"/>
      <c r="E193" s="320"/>
      <c r="F193" s="319"/>
    </row>
    <row r="194" spans="1:6" x14ac:dyDescent="0.35">
      <c r="A194" s="319"/>
      <c r="B194" s="319"/>
      <c r="C194" s="319"/>
      <c r="D194" s="319"/>
      <c r="E194" s="320"/>
      <c r="F194" s="319"/>
    </row>
    <row r="195" spans="1:6" x14ac:dyDescent="0.35">
      <c r="A195" s="319"/>
      <c r="B195" s="319"/>
      <c r="C195" s="319"/>
      <c r="D195" s="319"/>
      <c r="E195" s="320"/>
      <c r="F195" s="319"/>
    </row>
    <row r="196" spans="1:6" x14ac:dyDescent="0.35">
      <c r="A196" s="319"/>
      <c r="B196" s="319"/>
      <c r="C196" s="319"/>
      <c r="D196" s="319"/>
      <c r="E196" s="320"/>
      <c r="F196" s="319"/>
    </row>
    <row r="197" spans="1:6" x14ac:dyDescent="0.35">
      <c r="A197" s="319"/>
      <c r="B197" s="319"/>
      <c r="C197" s="319"/>
      <c r="D197" s="319"/>
      <c r="E197" s="320"/>
      <c r="F197" s="319"/>
    </row>
    <row r="198" spans="1:6" x14ac:dyDescent="0.35">
      <c r="A198" s="319"/>
      <c r="B198" s="319"/>
      <c r="C198" s="319"/>
      <c r="D198" s="319"/>
      <c r="E198" s="320"/>
      <c r="F198" s="319"/>
    </row>
    <row r="199" spans="1:6" x14ac:dyDescent="0.35">
      <c r="A199" s="319"/>
      <c r="B199" s="319"/>
      <c r="C199" s="319"/>
      <c r="D199" s="319"/>
      <c r="E199" s="320"/>
      <c r="F199" s="319"/>
    </row>
    <row r="200" spans="1:6" x14ac:dyDescent="0.35">
      <c r="A200" s="319"/>
      <c r="B200" s="319"/>
      <c r="C200" s="319"/>
      <c r="D200" s="319"/>
      <c r="E200" s="320"/>
      <c r="F200" s="319"/>
    </row>
    <row r="201" spans="1:6" x14ac:dyDescent="0.35">
      <c r="A201" s="319"/>
      <c r="B201" s="319"/>
      <c r="C201" s="319"/>
      <c r="D201" s="319"/>
      <c r="E201" s="320"/>
      <c r="F201" s="319"/>
    </row>
    <row r="202" spans="1:6" x14ac:dyDescent="0.35">
      <c r="A202" s="319"/>
      <c r="B202" s="319"/>
      <c r="C202" s="319"/>
      <c r="D202" s="319"/>
      <c r="E202" s="320"/>
      <c r="F202" s="319"/>
    </row>
    <row r="203" spans="1:6" x14ac:dyDescent="0.35">
      <c r="A203" s="319"/>
      <c r="B203" s="319"/>
      <c r="C203" s="319"/>
      <c r="D203" s="319"/>
      <c r="E203" s="320"/>
      <c r="F203" s="319"/>
    </row>
    <row r="204" spans="1:6" x14ac:dyDescent="0.35">
      <c r="A204" s="319"/>
      <c r="B204" s="319"/>
      <c r="C204" s="319"/>
      <c r="D204" s="319"/>
      <c r="E204" s="320"/>
      <c r="F204" s="319"/>
    </row>
    <row r="205" spans="1:6" x14ac:dyDescent="0.35">
      <c r="A205" s="319"/>
      <c r="B205" s="319"/>
      <c r="C205" s="319"/>
      <c r="D205" s="319"/>
      <c r="E205" s="320"/>
      <c r="F205" s="319"/>
    </row>
    <row r="206" spans="1:6" x14ac:dyDescent="0.35">
      <c r="A206" s="319"/>
      <c r="B206" s="319"/>
      <c r="C206" s="319"/>
      <c r="D206" s="319"/>
      <c r="E206" s="320"/>
      <c r="F206" s="319"/>
    </row>
    <row r="207" spans="1:6" x14ac:dyDescent="0.35">
      <c r="A207" s="319"/>
      <c r="B207" s="319"/>
      <c r="C207" s="319"/>
      <c r="D207" s="319"/>
      <c r="E207" s="320"/>
      <c r="F207" s="319"/>
    </row>
    <row r="208" spans="1:6" x14ac:dyDescent="0.35">
      <c r="A208" s="319"/>
      <c r="B208" s="319"/>
      <c r="C208" s="319"/>
      <c r="D208" s="319"/>
      <c r="E208" s="320"/>
      <c r="F208" s="319"/>
    </row>
    <row r="209" spans="1:6" x14ac:dyDescent="0.35">
      <c r="A209" s="319"/>
      <c r="B209" s="319"/>
      <c r="C209" s="319"/>
      <c r="D209" s="319"/>
      <c r="E209" s="320"/>
      <c r="F209" s="319"/>
    </row>
    <row r="210" spans="1:6" x14ac:dyDescent="0.35">
      <c r="A210" s="319"/>
      <c r="B210" s="319"/>
      <c r="C210" s="319"/>
      <c r="D210" s="319"/>
      <c r="E210" s="320"/>
      <c r="F210" s="319"/>
    </row>
    <row r="211" spans="1:6" x14ac:dyDescent="0.35">
      <c r="A211" s="319"/>
      <c r="B211" s="319"/>
      <c r="C211" s="319"/>
      <c r="D211" s="319"/>
      <c r="E211" s="320"/>
      <c r="F211" s="319"/>
    </row>
    <row r="212" spans="1:6" x14ac:dyDescent="0.35">
      <c r="A212" s="319"/>
      <c r="B212" s="319"/>
      <c r="C212" s="319"/>
      <c r="D212" s="319"/>
      <c r="E212" s="320"/>
      <c r="F212" s="319"/>
    </row>
    <row r="213" spans="1:6" x14ac:dyDescent="0.35">
      <c r="A213" s="319"/>
      <c r="B213" s="319"/>
      <c r="C213" s="319"/>
      <c r="D213" s="319"/>
      <c r="E213" s="320"/>
      <c r="F213" s="319"/>
    </row>
    <row r="214" spans="1:6" x14ac:dyDescent="0.35">
      <c r="A214" s="319"/>
      <c r="B214" s="319"/>
      <c r="C214" s="319"/>
      <c r="D214" s="319"/>
      <c r="E214" s="320"/>
      <c r="F214" s="319"/>
    </row>
    <row r="215" spans="1:6" x14ac:dyDescent="0.35">
      <c r="A215" s="319"/>
      <c r="B215" s="319"/>
      <c r="C215" s="319"/>
      <c r="D215" s="319"/>
      <c r="E215" s="320"/>
      <c r="F215" s="319"/>
    </row>
    <row r="216" spans="1:6" x14ac:dyDescent="0.35">
      <c r="A216" s="319"/>
      <c r="B216" s="319"/>
      <c r="C216" s="319"/>
      <c r="D216" s="319"/>
      <c r="E216" s="320"/>
      <c r="F216" s="319"/>
    </row>
    <row r="217" spans="1:6" x14ac:dyDescent="0.35">
      <c r="A217" s="319"/>
      <c r="B217" s="319"/>
      <c r="C217" s="319"/>
      <c r="D217" s="319"/>
      <c r="E217" s="320"/>
      <c r="F217" s="319"/>
    </row>
    <row r="218" spans="1:6" x14ac:dyDescent="0.35">
      <c r="A218" s="319"/>
      <c r="B218" s="319"/>
      <c r="C218" s="319"/>
      <c r="D218" s="319"/>
      <c r="E218" s="320"/>
      <c r="F218" s="319"/>
    </row>
    <row r="219" spans="1:6" x14ac:dyDescent="0.35">
      <c r="A219" s="319"/>
      <c r="B219" s="319"/>
      <c r="C219" s="319"/>
      <c r="D219" s="319"/>
      <c r="E219" s="320"/>
      <c r="F219" s="319"/>
    </row>
    <row r="220" spans="1:6" x14ac:dyDescent="0.35">
      <c r="A220" s="319"/>
      <c r="B220" s="319"/>
      <c r="C220" s="319"/>
      <c r="D220" s="319"/>
      <c r="E220" s="320"/>
      <c r="F220" s="319"/>
    </row>
    <row r="221" spans="1:6" x14ac:dyDescent="0.35">
      <c r="A221" s="319"/>
      <c r="B221" s="319"/>
      <c r="C221" s="319"/>
      <c r="D221" s="319"/>
      <c r="E221" s="320"/>
      <c r="F221" s="319"/>
    </row>
    <row r="222" spans="1:6" x14ac:dyDescent="0.35">
      <c r="A222" s="319"/>
      <c r="B222" s="319"/>
      <c r="C222" s="319"/>
      <c r="D222" s="319"/>
      <c r="E222" s="320"/>
      <c r="F222" s="319"/>
    </row>
    <row r="223" spans="1:6" x14ac:dyDescent="0.35">
      <c r="A223" s="319"/>
      <c r="B223" s="319"/>
      <c r="C223" s="319"/>
      <c r="D223" s="319"/>
      <c r="E223" s="320"/>
      <c r="F223" s="319"/>
    </row>
    <row r="224" spans="1:6" x14ac:dyDescent="0.35">
      <c r="A224" s="319"/>
      <c r="B224" s="319"/>
      <c r="C224" s="319"/>
      <c r="D224" s="319"/>
      <c r="E224" s="320"/>
      <c r="F224" s="319"/>
    </row>
    <row r="225" spans="1:6" x14ac:dyDescent="0.35">
      <c r="A225" s="319"/>
      <c r="B225" s="319"/>
      <c r="C225" s="319"/>
      <c r="D225" s="319"/>
      <c r="E225" s="320"/>
      <c r="F225" s="319"/>
    </row>
    <row r="226" spans="1:6" x14ac:dyDescent="0.35">
      <c r="A226" s="319"/>
      <c r="B226" s="319"/>
      <c r="C226" s="319"/>
      <c r="D226" s="319"/>
      <c r="E226" s="320"/>
      <c r="F226" s="319"/>
    </row>
    <row r="227" spans="1:6" x14ac:dyDescent="0.35">
      <c r="A227" s="319"/>
      <c r="B227" s="319"/>
      <c r="C227" s="319"/>
      <c r="D227" s="319"/>
      <c r="E227" s="320"/>
      <c r="F227" s="319"/>
    </row>
    <row r="228" spans="1:6" x14ac:dyDescent="0.35">
      <c r="A228" s="319"/>
      <c r="B228" s="319"/>
      <c r="C228" s="319"/>
      <c r="D228" s="319"/>
      <c r="E228" s="320"/>
      <c r="F228" s="319"/>
    </row>
    <row r="229" spans="1:6" x14ac:dyDescent="0.35">
      <c r="A229" s="319"/>
      <c r="B229" s="319"/>
      <c r="C229" s="319"/>
      <c r="D229" s="319"/>
      <c r="E229" s="320"/>
      <c r="F229" s="319"/>
    </row>
    <row r="230" spans="1:6" x14ac:dyDescent="0.35">
      <c r="A230" s="319"/>
      <c r="B230" s="319"/>
      <c r="C230" s="319"/>
      <c r="D230" s="319"/>
      <c r="E230" s="320"/>
      <c r="F230" s="319"/>
    </row>
    <row r="231" spans="1:6" x14ac:dyDescent="0.35">
      <c r="A231" s="319"/>
      <c r="B231" s="319"/>
      <c r="C231" s="319"/>
      <c r="D231" s="319"/>
      <c r="E231" s="320"/>
      <c r="F231" s="319"/>
    </row>
    <row r="232" spans="1:6" x14ac:dyDescent="0.35">
      <c r="A232" s="319"/>
      <c r="B232" s="319"/>
      <c r="C232" s="319"/>
      <c r="D232" s="319"/>
      <c r="E232" s="320"/>
      <c r="F232" s="319"/>
    </row>
    <row r="233" spans="1:6" x14ac:dyDescent="0.35">
      <c r="A233" s="319"/>
      <c r="B233" s="319"/>
      <c r="C233" s="319"/>
      <c r="D233" s="319"/>
      <c r="E233" s="320"/>
      <c r="F233" s="319"/>
    </row>
    <row r="234" spans="1:6" x14ac:dyDescent="0.35">
      <c r="A234" s="319"/>
      <c r="B234" s="319"/>
      <c r="C234" s="319"/>
      <c r="D234" s="319"/>
      <c r="E234" s="320"/>
      <c r="F234" s="319"/>
    </row>
    <row r="235" spans="1:6" x14ac:dyDescent="0.35">
      <c r="A235" s="319"/>
      <c r="B235" s="319"/>
      <c r="C235" s="319"/>
      <c r="D235" s="319"/>
      <c r="E235" s="320"/>
      <c r="F235" s="319"/>
    </row>
    <row r="236" spans="1:6" x14ac:dyDescent="0.35">
      <c r="A236" s="319"/>
      <c r="B236" s="319"/>
      <c r="C236" s="319"/>
      <c r="D236" s="319"/>
      <c r="E236" s="320"/>
      <c r="F236" s="319"/>
    </row>
    <row r="237" spans="1:6" x14ac:dyDescent="0.35">
      <c r="A237" s="319"/>
      <c r="B237" s="319"/>
      <c r="C237" s="319"/>
      <c r="D237" s="319"/>
      <c r="E237" s="320"/>
      <c r="F237" s="319"/>
    </row>
    <row r="238" spans="1:6" x14ac:dyDescent="0.35">
      <c r="A238" s="319"/>
      <c r="B238" s="319"/>
      <c r="C238" s="319"/>
      <c r="D238" s="319"/>
      <c r="E238" s="320"/>
      <c r="F238" s="319"/>
    </row>
    <row r="239" spans="1:6" x14ac:dyDescent="0.35">
      <c r="A239" s="319"/>
      <c r="B239" s="319"/>
      <c r="C239" s="319"/>
      <c r="D239" s="319"/>
      <c r="E239" s="320"/>
      <c r="F239" s="319"/>
    </row>
    <row r="240" spans="1:6" x14ac:dyDescent="0.35">
      <c r="A240" s="319"/>
      <c r="B240" s="319"/>
      <c r="C240" s="319"/>
      <c r="D240" s="319"/>
      <c r="E240" s="320"/>
      <c r="F240" s="319"/>
    </row>
    <row r="241" spans="1:6" x14ac:dyDescent="0.35">
      <c r="A241" s="319"/>
      <c r="B241" s="319"/>
      <c r="C241" s="319"/>
      <c r="D241" s="319"/>
      <c r="E241" s="320"/>
      <c r="F241" s="319"/>
    </row>
    <row r="242" spans="1:6" x14ac:dyDescent="0.35">
      <c r="A242" s="319"/>
      <c r="B242" s="319"/>
      <c r="C242" s="319"/>
      <c r="D242" s="319"/>
      <c r="E242" s="320"/>
      <c r="F242" s="319"/>
    </row>
    <row r="243" spans="1:6" x14ac:dyDescent="0.35">
      <c r="A243" s="319"/>
      <c r="B243" s="319"/>
      <c r="C243" s="319"/>
      <c r="D243" s="319"/>
      <c r="E243" s="320"/>
      <c r="F243" s="319"/>
    </row>
    <row r="244" spans="1:6" x14ac:dyDescent="0.35">
      <c r="A244" s="319"/>
      <c r="B244" s="319"/>
      <c r="C244" s="319"/>
      <c r="D244" s="319"/>
      <c r="E244" s="320"/>
      <c r="F244" s="319"/>
    </row>
    <row r="245" spans="1:6" x14ac:dyDescent="0.35">
      <c r="A245" s="319"/>
      <c r="B245" s="319"/>
      <c r="C245" s="319"/>
      <c r="D245" s="319"/>
      <c r="E245" s="320"/>
      <c r="F245" s="319"/>
    </row>
    <row r="246" spans="1:6" x14ac:dyDescent="0.35">
      <c r="A246" s="319"/>
      <c r="B246" s="319"/>
      <c r="C246" s="319"/>
      <c r="D246" s="319"/>
      <c r="E246" s="320"/>
      <c r="F246" s="319"/>
    </row>
    <row r="247" spans="1:6" x14ac:dyDescent="0.35">
      <c r="A247" s="319"/>
      <c r="B247" s="319"/>
      <c r="C247" s="319"/>
      <c r="D247" s="319"/>
      <c r="E247" s="320"/>
      <c r="F247" s="319"/>
    </row>
    <row r="248" spans="1:6" x14ac:dyDescent="0.35">
      <c r="A248" s="319"/>
      <c r="B248" s="319"/>
      <c r="C248" s="319"/>
      <c r="D248" s="319"/>
      <c r="E248" s="320"/>
      <c r="F248" s="319"/>
    </row>
    <row r="249" spans="1:6" x14ac:dyDescent="0.35">
      <c r="A249" s="319"/>
      <c r="B249" s="319"/>
      <c r="C249" s="319"/>
      <c r="D249" s="319"/>
      <c r="E249" s="320"/>
      <c r="F249" s="319"/>
    </row>
    <row r="250" spans="1:6" x14ac:dyDescent="0.35">
      <c r="A250" s="319"/>
      <c r="B250" s="319"/>
      <c r="C250" s="319"/>
      <c r="D250" s="319"/>
      <c r="E250" s="320"/>
      <c r="F250" s="319"/>
    </row>
    <row r="251" spans="1:6" x14ac:dyDescent="0.35">
      <c r="A251" s="319"/>
      <c r="B251" s="319"/>
      <c r="C251" s="319"/>
      <c r="D251" s="319"/>
      <c r="E251" s="320"/>
      <c r="F251" s="319"/>
    </row>
    <row r="252" spans="1:6" x14ac:dyDescent="0.35">
      <c r="A252" s="319"/>
      <c r="B252" s="319"/>
      <c r="C252" s="319"/>
      <c r="D252" s="319"/>
      <c r="E252" s="320"/>
      <c r="F252" s="319"/>
    </row>
    <row r="253" spans="1:6" x14ac:dyDescent="0.35">
      <c r="A253" s="319"/>
      <c r="B253" s="319"/>
      <c r="C253" s="319"/>
      <c r="D253" s="319"/>
      <c r="E253" s="320"/>
      <c r="F253" s="319"/>
    </row>
    <row r="254" spans="1:6" x14ac:dyDescent="0.35">
      <c r="A254" s="319"/>
      <c r="B254" s="319"/>
      <c r="C254" s="319"/>
      <c r="D254" s="319"/>
      <c r="E254" s="320"/>
      <c r="F254" s="319"/>
    </row>
    <row r="255" spans="1:6" x14ac:dyDescent="0.35">
      <c r="A255" s="319"/>
      <c r="B255" s="319"/>
      <c r="C255" s="319"/>
      <c r="D255" s="319"/>
      <c r="E255" s="320"/>
      <c r="F255" s="319"/>
    </row>
    <row r="256" spans="1:6" x14ac:dyDescent="0.35">
      <c r="A256" s="319"/>
      <c r="B256" s="319"/>
      <c r="C256" s="319"/>
      <c r="D256" s="319"/>
      <c r="E256" s="320"/>
      <c r="F256" s="319"/>
    </row>
    <row r="257" spans="1:6" x14ac:dyDescent="0.35">
      <c r="A257" s="319"/>
      <c r="B257" s="319"/>
      <c r="C257" s="319"/>
      <c r="D257" s="319"/>
      <c r="E257" s="320"/>
      <c r="F257" s="319"/>
    </row>
    <row r="258" spans="1:6" x14ac:dyDescent="0.35">
      <c r="A258" s="319"/>
      <c r="B258" s="319"/>
      <c r="C258" s="319"/>
      <c r="D258" s="319"/>
      <c r="E258" s="320"/>
      <c r="F258" s="319"/>
    </row>
    <row r="259" spans="1:6" x14ac:dyDescent="0.35">
      <c r="A259" s="319"/>
      <c r="B259" s="319"/>
      <c r="C259" s="319"/>
      <c r="D259" s="319"/>
      <c r="E259" s="320"/>
      <c r="F259" s="319"/>
    </row>
    <row r="260" spans="1:6" x14ac:dyDescent="0.35">
      <c r="A260" s="319"/>
      <c r="B260" s="319"/>
      <c r="C260" s="319"/>
      <c r="D260" s="319"/>
      <c r="E260" s="320"/>
      <c r="F260" s="319"/>
    </row>
    <row r="261" spans="1:6" x14ac:dyDescent="0.35">
      <c r="A261" s="319"/>
      <c r="B261" s="319"/>
      <c r="C261" s="319"/>
      <c r="D261" s="319"/>
      <c r="E261" s="320"/>
      <c r="F261" s="319"/>
    </row>
    <row r="262" spans="1:6" x14ac:dyDescent="0.35">
      <c r="A262" s="319"/>
      <c r="B262" s="319"/>
      <c r="C262" s="319"/>
      <c r="D262" s="319"/>
      <c r="E262" s="320"/>
      <c r="F262" s="319"/>
    </row>
    <row r="263" spans="1:6" x14ac:dyDescent="0.35">
      <c r="A263" s="319"/>
      <c r="B263" s="319"/>
      <c r="C263" s="319"/>
      <c r="D263" s="319"/>
      <c r="E263" s="320"/>
      <c r="F263" s="319"/>
    </row>
    <row r="264" spans="1:6" x14ac:dyDescent="0.35">
      <c r="A264" s="319"/>
      <c r="B264" s="319"/>
      <c r="C264" s="319"/>
      <c r="D264" s="319"/>
      <c r="E264" s="320"/>
      <c r="F264" s="319"/>
    </row>
    <row r="265" spans="1:6" x14ac:dyDescent="0.35">
      <c r="A265" s="319"/>
      <c r="B265" s="319"/>
      <c r="C265" s="319"/>
      <c r="D265" s="319"/>
      <c r="E265" s="320"/>
      <c r="F265" s="319"/>
    </row>
    <row r="266" spans="1:6" x14ac:dyDescent="0.35">
      <c r="A266" s="319"/>
      <c r="B266" s="319"/>
      <c r="C266" s="319"/>
      <c r="D266" s="319"/>
      <c r="E266" s="320"/>
      <c r="F266" s="319"/>
    </row>
    <row r="267" spans="1:6" x14ac:dyDescent="0.35">
      <c r="A267" s="319"/>
      <c r="B267" s="319"/>
      <c r="C267" s="319"/>
      <c r="D267" s="319"/>
      <c r="E267" s="320"/>
      <c r="F267" s="319"/>
    </row>
    <row r="268" spans="1:6" x14ac:dyDescent="0.35">
      <c r="A268" s="319"/>
      <c r="B268" s="319"/>
      <c r="C268" s="319"/>
      <c r="D268" s="319"/>
      <c r="E268" s="320"/>
      <c r="F268" s="319"/>
    </row>
    <row r="269" spans="1:6" x14ac:dyDescent="0.35">
      <c r="A269" s="319"/>
      <c r="B269" s="319"/>
      <c r="C269" s="319"/>
      <c r="D269" s="319"/>
      <c r="E269" s="320"/>
      <c r="F269" s="319"/>
    </row>
    <row r="270" spans="1:6" x14ac:dyDescent="0.35">
      <c r="A270" s="319"/>
      <c r="B270" s="319"/>
      <c r="C270" s="319"/>
      <c r="D270" s="319"/>
      <c r="E270" s="320"/>
      <c r="F270" s="319"/>
    </row>
    <row r="271" spans="1:6" x14ac:dyDescent="0.35">
      <c r="A271" s="319"/>
      <c r="B271" s="319"/>
      <c r="C271" s="319"/>
      <c r="D271" s="319"/>
      <c r="E271" s="320"/>
      <c r="F271" s="319"/>
    </row>
    <row r="272" spans="1:6" x14ac:dyDescent="0.35">
      <c r="A272" s="319"/>
      <c r="B272" s="319"/>
      <c r="C272" s="319"/>
      <c r="D272" s="319"/>
      <c r="E272" s="320"/>
      <c r="F272" s="319"/>
    </row>
    <row r="273" spans="1:6" x14ac:dyDescent="0.35">
      <c r="A273" s="319"/>
      <c r="B273" s="319"/>
      <c r="C273" s="319"/>
      <c r="D273" s="319"/>
      <c r="E273" s="320"/>
      <c r="F273" s="319"/>
    </row>
    <row r="274" spans="1:6" x14ac:dyDescent="0.35">
      <c r="A274" s="319"/>
      <c r="B274" s="319"/>
      <c r="C274" s="319"/>
      <c r="D274" s="319"/>
      <c r="E274" s="320"/>
      <c r="F274" s="319"/>
    </row>
    <row r="275" spans="1:6" x14ac:dyDescent="0.35">
      <c r="A275" s="319"/>
      <c r="B275" s="319"/>
      <c r="C275" s="319"/>
      <c r="D275" s="319"/>
      <c r="E275" s="320"/>
      <c r="F275" s="319"/>
    </row>
    <row r="276" spans="1:6" x14ac:dyDescent="0.35">
      <c r="A276" s="319"/>
      <c r="B276" s="319"/>
      <c r="C276" s="319"/>
      <c r="D276" s="319"/>
      <c r="E276" s="320"/>
      <c r="F276" s="319"/>
    </row>
    <row r="277" spans="1:6" x14ac:dyDescent="0.35">
      <c r="A277" s="319"/>
      <c r="B277" s="319"/>
      <c r="C277" s="319"/>
      <c r="D277" s="319"/>
      <c r="E277" s="320"/>
      <c r="F277" s="319"/>
    </row>
    <row r="278" spans="1:6" x14ac:dyDescent="0.35">
      <c r="A278" s="319"/>
      <c r="B278" s="319"/>
      <c r="C278" s="319"/>
      <c r="D278" s="319"/>
      <c r="E278" s="320"/>
      <c r="F278" s="319"/>
    </row>
    <row r="279" spans="1:6" x14ac:dyDescent="0.35">
      <c r="A279" s="319"/>
      <c r="B279" s="319"/>
      <c r="C279" s="319"/>
      <c r="D279" s="319"/>
      <c r="E279" s="320"/>
      <c r="F279" s="319"/>
    </row>
    <row r="280" spans="1:6" x14ac:dyDescent="0.35">
      <c r="A280" s="319"/>
      <c r="B280" s="319"/>
      <c r="C280" s="319"/>
      <c r="D280" s="319"/>
      <c r="E280" s="320"/>
      <c r="F280" s="319"/>
    </row>
    <row r="281" spans="1:6" x14ac:dyDescent="0.35">
      <c r="A281" s="319"/>
      <c r="B281" s="319"/>
      <c r="C281" s="319"/>
      <c r="D281" s="319"/>
      <c r="E281" s="320"/>
      <c r="F281" s="319"/>
    </row>
    <row r="282" spans="1:6" x14ac:dyDescent="0.35">
      <c r="A282" s="319"/>
      <c r="B282" s="319"/>
      <c r="C282" s="319"/>
      <c r="D282" s="319"/>
      <c r="E282" s="320"/>
      <c r="F282" s="319"/>
    </row>
    <row r="283" spans="1:6" x14ac:dyDescent="0.35">
      <c r="A283" s="319"/>
      <c r="B283" s="319"/>
      <c r="C283" s="319"/>
      <c r="D283" s="319"/>
      <c r="E283" s="320"/>
      <c r="F283" s="319"/>
    </row>
    <row r="284" spans="1:6" x14ac:dyDescent="0.35">
      <c r="A284" s="319"/>
      <c r="B284" s="319"/>
      <c r="C284" s="319"/>
      <c r="D284" s="319"/>
      <c r="E284" s="320"/>
      <c r="F284" s="319"/>
    </row>
    <row r="285" spans="1:6" x14ac:dyDescent="0.35">
      <c r="A285" s="319"/>
      <c r="B285" s="319"/>
      <c r="C285" s="319"/>
      <c r="D285" s="319"/>
      <c r="E285" s="320"/>
      <c r="F285" s="319"/>
    </row>
    <row r="286" spans="1:6" x14ac:dyDescent="0.35">
      <c r="A286" s="319"/>
      <c r="B286" s="319"/>
      <c r="C286" s="319"/>
      <c r="D286" s="319"/>
      <c r="E286" s="320"/>
      <c r="F286" s="319"/>
    </row>
    <row r="287" spans="1:6" x14ac:dyDescent="0.35">
      <c r="A287" s="319"/>
      <c r="B287" s="319"/>
      <c r="C287" s="319"/>
      <c r="D287" s="319"/>
      <c r="E287" s="320"/>
      <c r="F287" s="319"/>
    </row>
    <row r="288" spans="1:6" x14ac:dyDescent="0.35">
      <c r="A288" s="319"/>
      <c r="B288" s="319"/>
      <c r="C288" s="319"/>
      <c r="D288" s="319"/>
      <c r="E288" s="320"/>
      <c r="F288" s="319"/>
    </row>
    <row r="289" spans="1:6" x14ac:dyDescent="0.35">
      <c r="A289" s="319"/>
      <c r="B289" s="319"/>
      <c r="C289" s="319"/>
      <c r="D289" s="319"/>
      <c r="E289" s="320"/>
      <c r="F289" s="319"/>
    </row>
    <row r="290" spans="1:6" x14ac:dyDescent="0.35">
      <c r="A290" s="319"/>
      <c r="B290" s="319"/>
      <c r="C290" s="319"/>
      <c r="D290" s="319"/>
      <c r="E290" s="320"/>
      <c r="F290" s="319"/>
    </row>
    <row r="291" spans="1:6" x14ac:dyDescent="0.35">
      <c r="A291" s="319"/>
      <c r="B291" s="319"/>
      <c r="C291" s="319"/>
      <c r="D291" s="319"/>
      <c r="E291" s="320"/>
      <c r="F291" s="319"/>
    </row>
    <row r="292" spans="1:6" x14ac:dyDescent="0.35">
      <c r="A292" s="319"/>
      <c r="B292" s="319"/>
      <c r="C292" s="319"/>
      <c r="D292" s="319"/>
      <c r="E292" s="320"/>
      <c r="F292" s="319"/>
    </row>
    <row r="293" spans="1:6" x14ac:dyDescent="0.35">
      <c r="A293" s="319"/>
      <c r="B293" s="319"/>
      <c r="C293" s="319"/>
      <c r="D293" s="319"/>
      <c r="E293" s="320"/>
      <c r="F293" s="319"/>
    </row>
    <row r="294" spans="1:6" x14ac:dyDescent="0.35">
      <c r="A294" s="319"/>
      <c r="B294" s="319"/>
      <c r="C294" s="319"/>
      <c r="D294" s="319"/>
      <c r="E294" s="320"/>
      <c r="F294" s="319"/>
    </row>
    <row r="295" spans="1:6" x14ac:dyDescent="0.35">
      <c r="A295" s="319"/>
      <c r="B295" s="319"/>
      <c r="C295" s="319"/>
      <c r="D295" s="319"/>
      <c r="E295" s="320"/>
      <c r="F295" s="319"/>
    </row>
    <row r="296" spans="1:6" x14ac:dyDescent="0.35">
      <c r="A296" s="319"/>
      <c r="B296" s="319"/>
      <c r="C296" s="319"/>
      <c r="D296" s="319"/>
      <c r="E296" s="320"/>
      <c r="F296" s="319"/>
    </row>
    <row r="297" spans="1:6" x14ac:dyDescent="0.35">
      <c r="A297" s="319"/>
      <c r="B297" s="319"/>
      <c r="C297" s="319"/>
      <c r="D297" s="319"/>
      <c r="E297" s="320"/>
      <c r="F297" s="319"/>
    </row>
    <row r="298" spans="1:6" x14ac:dyDescent="0.35">
      <c r="A298" s="319"/>
      <c r="B298" s="319"/>
      <c r="C298" s="319"/>
      <c r="D298" s="319"/>
      <c r="E298" s="320"/>
      <c r="F298" s="319"/>
    </row>
    <row r="299" spans="1:6" x14ac:dyDescent="0.35">
      <c r="A299" s="319"/>
      <c r="B299" s="319"/>
      <c r="C299" s="319"/>
      <c r="D299" s="319"/>
      <c r="E299" s="320"/>
      <c r="F299" s="319"/>
    </row>
    <row r="300" spans="1:6" x14ac:dyDescent="0.35">
      <c r="A300" s="319"/>
      <c r="B300" s="319"/>
      <c r="C300" s="319"/>
      <c r="D300" s="319"/>
      <c r="E300" s="320"/>
      <c r="F300" s="319"/>
    </row>
    <row r="301" spans="1:6" x14ac:dyDescent="0.35">
      <c r="A301" s="319"/>
      <c r="B301" s="319"/>
      <c r="C301" s="319"/>
      <c r="D301" s="319"/>
      <c r="E301" s="320"/>
      <c r="F301" s="319"/>
    </row>
    <row r="302" spans="1:6" x14ac:dyDescent="0.35">
      <c r="A302" s="319"/>
      <c r="B302" s="319"/>
      <c r="C302" s="319"/>
      <c r="D302" s="319"/>
      <c r="E302" s="320"/>
      <c r="F302" s="319"/>
    </row>
    <row r="303" spans="1:6" x14ac:dyDescent="0.35">
      <c r="A303" s="319"/>
      <c r="B303" s="319"/>
      <c r="C303" s="319"/>
      <c r="D303" s="319"/>
      <c r="E303" s="320"/>
      <c r="F303" s="319"/>
    </row>
    <row r="304" spans="1:6" x14ac:dyDescent="0.35">
      <c r="A304" s="319"/>
      <c r="B304" s="319"/>
      <c r="C304" s="319"/>
      <c r="D304" s="319"/>
      <c r="E304" s="320"/>
      <c r="F304" s="319"/>
    </row>
    <row r="305" spans="1:6" x14ac:dyDescent="0.35">
      <c r="A305" s="319"/>
      <c r="B305" s="319"/>
      <c r="C305" s="319"/>
      <c r="D305" s="319"/>
      <c r="E305" s="320"/>
      <c r="F305" s="319"/>
    </row>
    <row r="306" spans="1:6" x14ac:dyDescent="0.35">
      <c r="A306" s="319"/>
      <c r="B306" s="319"/>
      <c r="C306" s="319"/>
      <c r="D306" s="319"/>
      <c r="E306" s="320"/>
      <c r="F306" s="319"/>
    </row>
    <row r="307" spans="1:6" x14ac:dyDescent="0.35">
      <c r="A307" s="319"/>
      <c r="B307" s="319"/>
      <c r="C307" s="319"/>
      <c r="D307" s="319"/>
      <c r="E307" s="320"/>
      <c r="F307" s="319"/>
    </row>
    <row r="308" spans="1:6" x14ac:dyDescent="0.35">
      <c r="A308" s="319"/>
      <c r="B308" s="319"/>
      <c r="C308" s="319"/>
      <c r="D308" s="319"/>
      <c r="E308" s="320"/>
      <c r="F308" s="319"/>
    </row>
    <row r="309" spans="1:6" x14ac:dyDescent="0.35">
      <c r="A309" s="319"/>
      <c r="B309" s="319"/>
      <c r="C309" s="319"/>
      <c r="D309" s="319"/>
      <c r="E309" s="320"/>
      <c r="F309" s="319"/>
    </row>
    <row r="310" spans="1:6" x14ac:dyDescent="0.35">
      <c r="A310" s="319"/>
      <c r="B310" s="319"/>
      <c r="C310" s="319"/>
      <c r="D310" s="319"/>
      <c r="E310" s="320"/>
      <c r="F310" s="319"/>
    </row>
    <row r="311" spans="1:6" x14ac:dyDescent="0.35">
      <c r="A311" s="319"/>
      <c r="B311" s="319"/>
      <c r="C311" s="319"/>
      <c r="D311" s="319"/>
      <c r="E311" s="320"/>
      <c r="F311" s="319"/>
    </row>
    <row r="312" spans="1:6" x14ac:dyDescent="0.35">
      <c r="A312" s="319"/>
      <c r="B312" s="319"/>
      <c r="C312" s="319"/>
      <c r="D312" s="319"/>
      <c r="E312" s="320"/>
      <c r="F312" s="319"/>
    </row>
    <row r="313" spans="1:6" x14ac:dyDescent="0.35">
      <c r="A313" s="319"/>
      <c r="B313" s="319"/>
      <c r="C313" s="319"/>
      <c r="D313" s="319"/>
      <c r="E313" s="320"/>
      <c r="F313" s="319"/>
    </row>
    <row r="314" spans="1:6" x14ac:dyDescent="0.35">
      <c r="A314" s="319"/>
      <c r="B314" s="319"/>
      <c r="C314" s="319"/>
      <c r="D314" s="319"/>
      <c r="E314" s="320"/>
      <c r="F314" s="319"/>
    </row>
    <row r="315" spans="1:6" x14ac:dyDescent="0.35">
      <c r="A315" s="319"/>
      <c r="B315" s="319"/>
      <c r="C315" s="319"/>
      <c r="D315" s="319"/>
      <c r="E315" s="320"/>
      <c r="F315" s="319"/>
    </row>
    <row r="316" spans="1:6" x14ac:dyDescent="0.35">
      <c r="A316" s="319"/>
      <c r="B316" s="319"/>
      <c r="C316" s="319"/>
      <c r="D316" s="319"/>
      <c r="E316" s="320"/>
      <c r="F316" s="319"/>
    </row>
    <row r="317" spans="1:6" x14ac:dyDescent="0.35">
      <c r="A317" s="319"/>
      <c r="B317" s="319"/>
      <c r="C317" s="319"/>
      <c r="D317" s="319"/>
      <c r="E317" s="320"/>
      <c r="F317" s="319"/>
    </row>
    <row r="318" spans="1:6" x14ac:dyDescent="0.35">
      <c r="A318" s="319"/>
      <c r="B318" s="319"/>
      <c r="C318" s="319"/>
      <c r="D318" s="319"/>
      <c r="E318" s="320"/>
      <c r="F318" s="319"/>
    </row>
    <row r="319" spans="1:6" x14ac:dyDescent="0.35">
      <c r="A319" s="319"/>
      <c r="B319" s="319"/>
      <c r="C319" s="319"/>
      <c r="D319" s="319"/>
      <c r="E319" s="320"/>
      <c r="F319" s="319"/>
    </row>
    <row r="320" spans="1:6" x14ac:dyDescent="0.35">
      <c r="A320" s="319"/>
      <c r="B320" s="319"/>
      <c r="C320" s="319"/>
      <c r="D320" s="319"/>
      <c r="E320" s="320"/>
      <c r="F320" s="319"/>
    </row>
    <row r="321" spans="1:6" x14ac:dyDescent="0.35">
      <c r="A321" s="319"/>
      <c r="B321" s="319"/>
      <c r="C321" s="319"/>
      <c r="D321" s="319"/>
      <c r="E321" s="320"/>
      <c r="F321" s="319"/>
    </row>
    <row r="322" spans="1:6" x14ac:dyDescent="0.35">
      <c r="A322" s="319"/>
      <c r="B322" s="319"/>
      <c r="C322" s="319"/>
      <c r="D322" s="319"/>
      <c r="E322" s="320"/>
      <c r="F322" s="319"/>
    </row>
    <row r="323" spans="1:6" x14ac:dyDescent="0.35">
      <c r="A323" s="319"/>
      <c r="B323" s="319"/>
      <c r="C323" s="319"/>
      <c r="D323" s="319"/>
      <c r="E323" s="320"/>
      <c r="F323" s="319"/>
    </row>
    <row r="324" spans="1:6" x14ac:dyDescent="0.35">
      <c r="A324" s="319"/>
      <c r="B324" s="319"/>
      <c r="C324" s="319"/>
      <c r="D324" s="319"/>
      <c r="E324" s="320"/>
      <c r="F324" s="319"/>
    </row>
    <row r="325" spans="1:6" x14ac:dyDescent="0.35">
      <c r="A325" s="319"/>
      <c r="B325" s="319"/>
      <c r="C325" s="319"/>
      <c r="D325" s="319"/>
      <c r="E325" s="320"/>
      <c r="F325" s="319"/>
    </row>
    <row r="326" spans="1:6" x14ac:dyDescent="0.35">
      <c r="A326" s="319"/>
      <c r="B326" s="319"/>
      <c r="C326" s="319"/>
      <c r="D326" s="319"/>
      <c r="E326" s="320"/>
      <c r="F326" s="319"/>
    </row>
    <row r="327" spans="1:6" x14ac:dyDescent="0.35">
      <c r="A327" s="319"/>
      <c r="B327" s="319"/>
      <c r="C327" s="319"/>
      <c r="D327" s="319"/>
      <c r="E327" s="320"/>
      <c r="F327" s="319"/>
    </row>
    <row r="328" spans="1:6" x14ac:dyDescent="0.35">
      <c r="A328" s="319"/>
      <c r="B328" s="319"/>
      <c r="C328" s="319"/>
      <c r="D328" s="319"/>
      <c r="E328" s="320"/>
      <c r="F328" s="319"/>
    </row>
    <row r="329" spans="1:6" x14ac:dyDescent="0.35">
      <c r="A329" s="319"/>
      <c r="B329" s="319"/>
      <c r="C329" s="319"/>
      <c r="D329" s="319"/>
      <c r="E329" s="320"/>
      <c r="F329" s="319"/>
    </row>
    <row r="330" spans="1:6" x14ac:dyDescent="0.35">
      <c r="A330" s="319"/>
      <c r="B330" s="319"/>
      <c r="C330" s="319"/>
      <c r="D330" s="319"/>
      <c r="E330" s="320"/>
      <c r="F330" s="319"/>
    </row>
    <row r="331" spans="1:6" x14ac:dyDescent="0.35">
      <c r="A331" s="319"/>
      <c r="B331" s="319"/>
      <c r="C331" s="319"/>
      <c r="D331" s="319"/>
      <c r="E331" s="320"/>
      <c r="F331" s="319"/>
    </row>
    <row r="332" spans="1:6" x14ac:dyDescent="0.35">
      <c r="A332" s="319"/>
      <c r="B332" s="319"/>
      <c r="C332" s="319"/>
      <c r="D332" s="319"/>
      <c r="E332" s="320"/>
      <c r="F332" s="319"/>
    </row>
    <row r="333" spans="1:6" x14ac:dyDescent="0.35">
      <c r="A333" s="319"/>
      <c r="B333" s="319"/>
      <c r="C333" s="319"/>
      <c r="D333" s="319"/>
      <c r="E333" s="320"/>
      <c r="F333" s="319"/>
    </row>
    <row r="334" spans="1:6" x14ac:dyDescent="0.35">
      <c r="A334" s="319"/>
      <c r="B334" s="319"/>
      <c r="C334" s="319"/>
      <c r="D334" s="319"/>
      <c r="E334" s="320"/>
      <c r="F334" s="319"/>
    </row>
    <row r="335" spans="1:6" x14ac:dyDescent="0.35">
      <c r="A335" s="319"/>
      <c r="B335" s="319"/>
      <c r="C335" s="319"/>
      <c r="D335" s="319"/>
      <c r="E335" s="320"/>
      <c r="F335" s="319"/>
    </row>
    <row r="336" spans="1:6" x14ac:dyDescent="0.35">
      <c r="A336" s="319"/>
      <c r="B336" s="319"/>
      <c r="C336" s="319"/>
      <c r="D336" s="319"/>
      <c r="E336" s="320"/>
      <c r="F336" s="319"/>
    </row>
    <row r="337" spans="1:6" x14ac:dyDescent="0.35">
      <c r="A337" s="319"/>
      <c r="B337" s="319"/>
      <c r="C337" s="319"/>
      <c r="D337" s="319"/>
      <c r="E337" s="320"/>
      <c r="F337" s="319"/>
    </row>
    <row r="338" spans="1:6" x14ac:dyDescent="0.35">
      <c r="A338" s="319"/>
      <c r="B338" s="319"/>
      <c r="C338" s="319"/>
      <c r="D338" s="319"/>
      <c r="E338" s="320"/>
      <c r="F338" s="319"/>
    </row>
    <row r="339" spans="1:6" x14ac:dyDescent="0.35">
      <c r="A339" s="319"/>
      <c r="B339" s="319"/>
      <c r="C339" s="319"/>
      <c r="D339" s="319"/>
      <c r="E339" s="320"/>
      <c r="F339" s="319"/>
    </row>
    <row r="340" spans="1:6" x14ac:dyDescent="0.35">
      <c r="A340" s="319"/>
      <c r="B340" s="319"/>
      <c r="C340" s="319"/>
      <c r="D340" s="319"/>
      <c r="E340" s="320"/>
      <c r="F340" s="319"/>
    </row>
    <row r="341" spans="1:6" x14ac:dyDescent="0.35">
      <c r="A341" s="319"/>
      <c r="B341" s="319"/>
      <c r="C341" s="319"/>
      <c r="D341" s="319"/>
      <c r="E341" s="320"/>
      <c r="F341" s="319"/>
    </row>
    <row r="342" spans="1:6" x14ac:dyDescent="0.35">
      <c r="A342" s="319"/>
      <c r="B342" s="319"/>
      <c r="C342" s="319"/>
      <c r="D342" s="319"/>
      <c r="E342" s="320"/>
      <c r="F342" s="319"/>
    </row>
    <row r="343" spans="1:6" x14ac:dyDescent="0.35">
      <c r="A343" s="319"/>
      <c r="B343" s="319"/>
      <c r="C343" s="319"/>
      <c r="D343" s="319"/>
      <c r="E343" s="320"/>
      <c r="F343" s="319"/>
    </row>
    <row r="344" spans="1:6" x14ac:dyDescent="0.35">
      <c r="A344" s="319"/>
      <c r="B344" s="319"/>
      <c r="C344" s="319"/>
      <c r="D344" s="319"/>
      <c r="E344" s="320"/>
      <c r="F344" s="319"/>
    </row>
    <row r="345" spans="1:6" x14ac:dyDescent="0.35">
      <c r="A345" s="319"/>
      <c r="B345" s="319"/>
      <c r="C345" s="319"/>
      <c r="D345" s="319"/>
      <c r="E345" s="320"/>
      <c r="F345" s="319"/>
    </row>
    <row r="346" spans="1:6" x14ac:dyDescent="0.35">
      <c r="A346" s="319"/>
      <c r="B346" s="319"/>
      <c r="C346" s="319"/>
      <c r="D346" s="319"/>
      <c r="E346" s="320"/>
      <c r="F346" s="319"/>
    </row>
    <row r="347" spans="1:6" x14ac:dyDescent="0.35">
      <c r="A347" s="319"/>
      <c r="B347" s="319"/>
      <c r="C347" s="319"/>
      <c r="D347" s="319"/>
      <c r="E347" s="320"/>
      <c r="F347" s="319"/>
    </row>
    <row r="348" spans="1:6" x14ac:dyDescent="0.35">
      <c r="A348" s="319"/>
      <c r="B348" s="319"/>
      <c r="C348" s="319"/>
      <c r="D348" s="319"/>
      <c r="E348" s="320"/>
      <c r="F348" s="319"/>
    </row>
    <row r="349" spans="1:6" x14ac:dyDescent="0.35">
      <c r="A349" s="319"/>
      <c r="B349" s="319"/>
      <c r="C349" s="319"/>
      <c r="D349" s="319"/>
      <c r="E349" s="320"/>
      <c r="F349" s="319"/>
    </row>
    <row r="350" spans="1:6" x14ac:dyDescent="0.35">
      <c r="A350" s="319"/>
      <c r="B350" s="319"/>
      <c r="C350" s="319"/>
      <c r="D350" s="319"/>
      <c r="E350" s="320"/>
      <c r="F350" s="319"/>
    </row>
    <row r="351" spans="1:6" x14ac:dyDescent="0.35">
      <c r="A351" s="319"/>
      <c r="B351" s="319"/>
      <c r="C351" s="319"/>
      <c r="D351" s="319"/>
      <c r="E351" s="320"/>
      <c r="F351" s="319"/>
    </row>
    <row r="352" spans="1:6" x14ac:dyDescent="0.35">
      <c r="A352" s="319"/>
      <c r="B352" s="319"/>
      <c r="C352" s="319"/>
      <c r="D352" s="319"/>
      <c r="E352" s="320"/>
      <c r="F352" s="319"/>
    </row>
    <row r="353" spans="1:6" x14ac:dyDescent="0.35">
      <c r="A353" s="319"/>
      <c r="B353" s="319"/>
      <c r="C353" s="319"/>
      <c r="D353" s="319"/>
      <c r="E353" s="320"/>
      <c r="F353" s="319"/>
    </row>
    <row r="354" spans="1:6" x14ac:dyDescent="0.35">
      <c r="A354" s="319"/>
      <c r="B354" s="319"/>
      <c r="C354" s="319"/>
      <c r="D354" s="319"/>
      <c r="E354" s="320"/>
      <c r="F354" s="319"/>
    </row>
    <row r="355" spans="1:6" x14ac:dyDescent="0.35">
      <c r="A355" s="319"/>
      <c r="B355" s="319"/>
      <c r="C355" s="319"/>
      <c r="D355" s="319"/>
      <c r="E355" s="320"/>
      <c r="F355" s="319"/>
    </row>
    <row r="356" spans="1:6" x14ac:dyDescent="0.35">
      <c r="A356" s="319"/>
      <c r="B356" s="319"/>
      <c r="C356" s="319"/>
      <c r="D356" s="319"/>
      <c r="E356" s="320"/>
      <c r="F356" s="319"/>
    </row>
    <row r="357" spans="1:6" x14ac:dyDescent="0.35">
      <c r="A357" s="319"/>
      <c r="B357" s="319"/>
      <c r="C357" s="319"/>
      <c r="D357" s="319"/>
      <c r="E357" s="320"/>
      <c r="F357" s="319"/>
    </row>
    <row r="358" spans="1:6" x14ac:dyDescent="0.35">
      <c r="A358" s="319"/>
      <c r="B358" s="319"/>
      <c r="C358" s="319"/>
      <c r="D358" s="319"/>
      <c r="E358" s="320"/>
      <c r="F358" s="319"/>
    </row>
    <row r="359" spans="1:6" x14ac:dyDescent="0.35">
      <c r="A359" s="319"/>
      <c r="B359" s="319"/>
      <c r="C359" s="319"/>
      <c r="D359" s="319"/>
      <c r="E359" s="320"/>
      <c r="F359" s="319"/>
    </row>
    <row r="360" spans="1:6" x14ac:dyDescent="0.35">
      <c r="A360" s="319"/>
      <c r="B360" s="319"/>
      <c r="C360" s="319"/>
      <c r="D360" s="319"/>
      <c r="E360" s="320"/>
      <c r="F360" s="319"/>
    </row>
    <row r="361" spans="1:6" x14ac:dyDescent="0.35">
      <c r="A361" s="319"/>
      <c r="B361" s="319"/>
      <c r="C361" s="319"/>
      <c r="D361" s="319"/>
      <c r="E361" s="320"/>
      <c r="F361" s="319"/>
    </row>
    <row r="362" spans="1:6" x14ac:dyDescent="0.35">
      <c r="A362" s="319"/>
      <c r="B362" s="319"/>
      <c r="C362" s="319"/>
      <c r="D362" s="319"/>
      <c r="E362" s="320"/>
      <c r="F362" s="319"/>
    </row>
    <row r="363" spans="1:6" x14ac:dyDescent="0.35">
      <c r="A363" s="319"/>
      <c r="B363" s="319"/>
      <c r="C363" s="319"/>
      <c r="D363" s="319"/>
      <c r="E363" s="320"/>
      <c r="F363" s="319"/>
    </row>
    <row r="364" spans="1:6" x14ac:dyDescent="0.35">
      <c r="A364" s="319"/>
      <c r="B364" s="319"/>
      <c r="C364" s="319"/>
      <c r="D364" s="319"/>
      <c r="E364" s="320"/>
      <c r="F364" s="319"/>
    </row>
    <row r="365" spans="1:6" x14ac:dyDescent="0.35">
      <c r="A365" s="319"/>
      <c r="B365" s="319"/>
      <c r="C365" s="319"/>
      <c r="D365" s="319"/>
      <c r="E365" s="320"/>
      <c r="F365" s="319"/>
    </row>
    <row r="366" spans="1:6" x14ac:dyDescent="0.35">
      <c r="A366" s="319"/>
      <c r="B366" s="319"/>
      <c r="C366" s="319"/>
      <c r="D366" s="319"/>
      <c r="E366" s="320"/>
      <c r="F366" s="319"/>
    </row>
    <row r="367" spans="1:6" x14ac:dyDescent="0.35">
      <c r="A367" s="319"/>
      <c r="B367" s="319"/>
      <c r="C367" s="319"/>
      <c r="D367" s="319"/>
      <c r="E367" s="320"/>
      <c r="F367" s="319"/>
    </row>
    <row r="368" spans="1:6" x14ac:dyDescent="0.35">
      <c r="A368" s="319"/>
      <c r="B368" s="319"/>
      <c r="C368" s="319"/>
      <c r="D368" s="319"/>
      <c r="E368" s="320"/>
      <c r="F368" s="319"/>
    </row>
    <row r="369" spans="1:6" x14ac:dyDescent="0.35">
      <c r="A369" s="319"/>
      <c r="B369" s="319"/>
      <c r="C369" s="319"/>
      <c r="D369" s="319"/>
      <c r="E369" s="320"/>
      <c r="F369" s="319"/>
    </row>
    <row r="370" spans="1:6" x14ac:dyDescent="0.35">
      <c r="A370" s="319"/>
      <c r="B370" s="319"/>
      <c r="C370" s="319"/>
      <c r="D370" s="319"/>
      <c r="E370" s="320"/>
      <c r="F370" s="319"/>
    </row>
    <row r="371" spans="1:6" x14ac:dyDescent="0.35">
      <c r="A371" s="319"/>
      <c r="B371" s="319"/>
      <c r="C371" s="319"/>
      <c r="D371" s="319"/>
      <c r="E371" s="320"/>
      <c r="F371" s="319"/>
    </row>
    <row r="372" spans="1:6" x14ac:dyDescent="0.35">
      <c r="A372" s="319"/>
      <c r="B372" s="319"/>
      <c r="C372" s="319"/>
      <c r="D372" s="319"/>
      <c r="E372" s="320"/>
      <c r="F372" s="319"/>
    </row>
    <row r="373" spans="1:6" x14ac:dyDescent="0.35">
      <c r="A373" s="319"/>
      <c r="B373" s="319"/>
      <c r="C373" s="319"/>
      <c r="D373" s="319"/>
      <c r="E373" s="320"/>
      <c r="F373" s="319"/>
    </row>
    <row r="374" spans="1:6" x14ac:dyDescent="0.35">
      <c r="A374" s="319"/>
      <c r="B374" s="319"/>
      <c r="C374" s="319"/>
      <c r="D374" s="319"/>
      <c r="E374" s="320"/>
      <c r="F374" s="319"/>
    </row>
    <row r="375" spans="1:6" x14ac:dyDescent="0.35">
      <c r="A375" s="319"/>
      <c r="B375" s="319"/>
      <c r="C375" s="319"/>
      <c r="D375" s="319"/>
      <c r="E375" s="320"/>
      <c r="F375" s="319"/>
    </row>
    <row r="376" spans="1:6" x14ac:dyDescent="0.35">
      <c r="A376" s="319"/>
      <c r="B376" s="319"/>
      <c r="C376" s="319"/>
      <c r="D376" s="319"/>
      <c r="E376" s="320"/>
      <c r="F376" s="319"/>
    </row>
    <row r="377" spans="1:6" x14ac:dyDescent="0.35">
      <c r="A377" s="319"/>
      <c r="B377" s="319"/>
      <c r="C377" s="319"/>
      <c r="D377" s="319"/>
      <c r="E377" s="320"/>
      <c r="F377" s="319"/>
    </row>
    <row r="378" spans="1:6" x14ac:dyDescent="0.35">
      <c r="A378" s="319"/>
      <c r="B378" s="319"/>
      <c r="C378" s="319"/>
      <c r="D378" s="319"/>
      <c r="E378" s="320"/>
      <c r="F378" s="319"/>
    </row>
    <row r="379" spans="1:6" x14ac:dyDescent="0.35">
      <c r="A379" s="319"/>
      <c r="B379" s="319"/>
      <c r="C379" s="319"/>
      <c r="D379" s="319"/>
      <c r="E379" s="320"/>
      <c r="F379" s="319"/>
    </row>
    <row r="380" spans="1:6" x14ac:dyDescent="0.35">
      <c r="A380" s="319"/>
      <c r="B380" s="319"/>
      <c r="C380" s="319"/>
      <c r="D380" s="319"/>
      <c r="E380" s="320"/>
      <c r="F380" s="319"/>
    </row>
    <row r="381" spans="1:6" x14ac:dyDescent="0.35">
      <c r="A381" s="319"/>
      <c r="B381" s="319"/>
      <c r="C381" s="319"/>
      <c r="D381" s="319"/>
      <c r="E381" s="320"/>
      <c r="F381" s="319"/>
    </row>
    <row r="382" spans="1:6" x14ac:dyDescent="0.35">
      <c r="A382" s="319"/>
      <c r="B382" s="319"/>
      <c r="C382" s="319"/>
      <c r="D382" s="319"/>
      <c r="E382" s="320"/>
      <c r="F382" s="319"/>
    </row>
    <row r="383" spans="1:6" x14ac:dyDescent="0.35">
      <c r="A383" s="319"/>
      <c r="B383" s="319"/>
      <c r="C383" s="319"/>
      <c r="D383" s="319"/>
      <c r="E383" s="320"/>
      <c r="F383" s="319"/>
    </row>
    <row r="384" spans="1:6" x14ac:dyDescent="0.35">
      <c r="A384" s="319"/>
      <c r="B384" s="319"/>
      <c r="C384" s="319"/>
      <c r="D384" s="319"/>
      <c r="E384" s="320"/>
      <c r="F384" s="319"/>
    </row>
    <row r="385" spans="1:6" x14ac:dyDescent="0.35">
      <c r="A385" s="319"/>
      <c r="B385" s="319"/>
      <c r="C385" s="319"/>
      <c r="D385" s="319"/>
      <c r="E385" s="320"/>
      <c r="F385" s="319"/>
    </row>
    <row r="386" spans="1:6" x14ac:dyDescent="0.35">
      <c r="A386" s="319"/>
      <c r="B386" s="319"/>
      <c r="C386" s="319"/>
      <c r="D386" s="319"/>
      <c r="E386" s="320"/>
      <c r="F386" s="319"/>
    </row>
    <row r="387" spans="1:6" x14ac:dyDescent="0.35">
      <c r="A387" s="319"/>
      <c r="B387" s="319"/>
      <c r="C387" s="319"/>
      <c r="D387" s="319"/>
      <c r="E387" s="320"/>
      <c r="F387" s="319"/>
    </row>
    <row r="388" spans="1:6" x14ac:dyDescent="0.35">
      <c r="A388" s="319"/>
      <c r="B388" s="319"/>
      <c r="C388" s="319"/>
      <c r="D388" s="319"/>
      <c r="E388" s="320"/>
      <c r="F388" s="319"/>
    </row>
    <row r="389" spans="1:6" x14ac:dyDescent="0.35">
      <c r="A389" s="319"/>
      <c r="B389" s="319"/>
      <c r="C389" s="319"/>
      <c r="D389" s="319"/>
      <c r="E389" s="320"/>
      <c r="F389" s="319"/>
    </row>
    <row r="390" spans="1:6" x14ac:dyDescent="0.35">
      <c r="A390" s="319"/>
      <c r="B390" s="319"/>
      <c r="C390" s="319"/>
      <c r="D390" s="319"/>
      <c r="E390" s="320"/>
      <c r="F390" s="319"/>
    </row>
    <row r="391" spans="1:6" x14ac:dyDescent="0.35">
      <c r="A391" s="319"/>
      <c r="B391" s="319"/>
      <c r="C391" s="319"/>
      <c r="D391" s="319"/>
      <c r="E391" s="320"/>
      <c r="F391" s="319"/>
    </row>
    <row r="392" spans="1:6" x14ac:dyDescent="0.35">
      <c r="A392" s="319"/>
      <c r="B392" s="319"/>
      <c r="C392" s="319"/>
      <c r="D392" s="319"/>
      <c r="E392" s="320"/>
      <c r="F392" s="319"/>
    </row>
    <row r="393" spans="1:6" x14ac:dyDescent="0.35">
      <c r="A393" s="319"/>
      <c r="B393" s="319"/>
      <c r="C393" s="319"/>
      <c r="D393" s="319"/>
      <c r="E393" s="320"/>
      <c r="F393" s="319"/>
    </row>
    <row r="394" spans="1:6" x14ac:dyDescent="0.35">
      <c r="A394" s="319"/>
      <c r="B394" s="319"/>
      <c r="C394" s="319"/>
      <c r="D394" s="319"/>
      <c r="E394" s="320"/>
      <c r="F394" s="319"/>
    </row>
    <row r="395" spans="1:6" x14ac:dyDescent="0.35">
      <c r="A395" s="319"/>
      <c r="B395" s="319"/>
      <c r="C395" s="319"/>
      <c r="D395" s="319"/>
      <c r="E395" s="320"/>
      <c r="F395" s="319"/>
    </row>
    <row r="396" spans="1:6" x14ac:dyDescent="0.35">
      <c r="A396" s="319"/>
      <c r="B396" s="319"/>
      <c r="C396" s="319"/>
      <c r="D396" s="319"/>
      <c r="E396" s="320"/>
      <c r="F396" s="319"/>
    </row>
    <row r="397" spans="1:6" x14ac:dyDescent="0.35">
      <c r="A397" s="319"/>
      <c r="B397" s="319"/>
      <c r="C397" s="319"/>
      <c r="D397" s="319"/>
      <c r="E397" s="320"/>
      <c r="F397" s="319"/>
    </row>
    <row r="398" spans="1:6" x14ac:dyDescent="0.35">
      <c r="A398" s="319"/>
      <c r="B398" s="319"/>
      <c r="C398" s="319"/>
      <c r="D398" s="319"/>
      <c r="E398" s="320"/>
      <c r="F398" s="319"/>
    </row>
    <row r="399" spans="1:6" x14ac:dyDescent="0.35">
      <c r="A399" s="319"/>
      <c r="B399" s="319"/>
      <c r="C399" s="319"/>
      <c r="D399" s="319"/>
      <c r="E399" s="320"/>
      <c r="F399" s="319"/>
    </row>
    <row r="400" spans="1:6" x14ac:dyDescent="0.35">
      <c r="A400" s="319"/>
      <c r="B400" s="319"/>
      <c r="C400" s="319"/>
      <c r="D400" s="319"/>
      <c r="E400" s="320"/>
      <c r="F400" s="319"/>
    </row>
    <row r="401" spans="1:6" x14ac:dyDescent="0.35">
      <c r="A401" s="319"/>
      <c r="B401" s="319"/>
      <c r="C401" s="319"/>
      <c r="D401" s="319"/>
      <c r="E401" s="320"/>
      <c r="F401" s="319"/>
    </row>
    <row r="402" spans="1:6" x14ac:dyDescent="0.35">
      <c r="A402" s="319"/>
      <c r="B402" s="319"/>
      <c r="C402" s="319"/>
      <c r="D402" s="319"/>
      <c r="E402" s="320"/>
      <c r="F402" s="319"/>
    </row>
    <row r="403" spans="1:6" x14ac:dyDescent="0.35">
      <c r="A403" s="319"/>
      <c r="B403" s="319"/>
      <c r="C403" s="319"/>
      <c r="D403" s="319"/>
      <c r="E403" s="320"/>
      <c r="F403" s="319"/>
    </row>
    <row r="404" spans="1:6" x14ac:dyDescent="0.35">
      <c r="A404" s="319"/>
      <c r="B404" s="319"/>
      <c r="C404" s="319"/>
      <c r="D404" s="319"/>
      <c r="E404" s="320"/>
      <c r="F404" s="319"/>
    </row>
    <row r="405" spans="1:6" x14ac:dyDescent="0.35">
      <c r="A405" s="319"/>
      <c r="B405" s="319"/>
      <c r="C405" s="319"/>
      <c r="D405" s="319"/>
      <c r="E405" s="320"/>
      <c r="F405" s="319"/>
    </row>
    <row r="406" spans="1:6" x14ac:dyDescent="0.35">
      <c r="A406" s="319"/>
      <c r="B406" s="319"/>
      <c r="C406" s="319"/>
      <c r="D406" s="319"/>
      <c r="E406" s="320"/>
      <c r="F406" s="319"/>
    </row>
    <row r="407" spans="1:6" x14ac:dyDescent="0.35">
      <c r="A407" s="319"/>
      <c r="B407" s="319"/>
      <c r="C407" s="319"/>
      <c r="D407" s="319"/>
      <c r="E407" s="320"/>
      <c r="F407" s="319"/>
    </row>
    <row r="408" spans="1:6" x14ac:dyDescent="0.35">
      <c r="A408" s="319"/>
      <c r="B408" s="319"/>
      <c r="C408" s="319"/>
      <c r="D408" s="319"/>
      <c r="E408" s="320"/>
      <c r="F408" s="319"/>
    </row>
    <row r="409" spans="1:6" x14ac:dyDescent="0.35">
      <c r="A409" s="319"/>
      <c r="B409" s="319"/>
      <c r="C409" s="319"/>
      <c r="D409" s="319"/>
      <c r="E409" s="320"/>
      <c r="F409" s="319"/>
    </row>
    <row r="410" spans="1:6" x14ac:dyDescent="0.35">
      <c r="A410" s="319"/>
      <c r="B410" s="319"/>
      <c r="C410" s="319"/>
      <c r="D410" s="319"/>
      <c r="E410" s="320"/>
      <c r="F410" s="319"/>
    </row>
    <row r="411" spans="1:6" x14ac:dyDescent="0.35">
      <c r="A411" s="319"/>
      <c r="B411" s="319"/>
      <c r="C411" s="319"/>
      <c r="D411" s="319"/>
      <c r="E411" s="320"/>
      <c r="F411" s="319"/>
    </row>
    <row r="412" spans="1:6" x14ac:dyDescent="0.35">
      <c r="A412" s="319"/>
      <c r="B412" s="319"/>
      <c r="C412" s="319"/>
      <c r="D412" s="319"/>
      <c r="E412" s="320"/>
      <c r="F412" s="319"/>
    </row>
    <row r="413" spans="1:6" x14ac:dyDescent="0.35">
      <c r="A413" s="319"/>
      <c r="B413" s="319"/>
      <c r="C413" s="319"/>
      <c r="D413" s="319"/>
      <c r="E413" s="320"/>
      <c r="F413" s="319"/>
    </row>
    <row r="414" spans="1:6" x14ac:dyDescent="0.35">
      <c r="A414" s="319"/>
      <c r="B414" s="319"/>
      <c r="C414" s="319"/>
      <c r="D414" s="319"/>
      <c r="E414" s="320"/>
      <c r="F414" s="319"/>
    </row>
    <row r="415" spans="1:6" x14ac:dyDescent="0.35">
      <c r="A415" s="319"/>
      <c r="B415" s="319"/>
      <c r="C415" s="319"/>
      <c r="D415" s="319"/>
      <c r="E415" s="320"/>
      <c r="F415" s="319"/>
    </row>
    <row r="416" spans="1:6" x14ac:dyDescent="0.35">
      <c r="A416" s="319"/>
      <c r="B416" s="319"/>
      <c r="C416" s="319"/>
      <c r="D416" s="319"/>
      <c r="E416" s="320"/>
      <c r="F416" s="319"/>
    </row>
    <row r="417" spans="1:6" x14ac:dyDescent="0.35">
      <c r="A417" s="319"/>
      <c r="B417" s="319"/>
      <c r="C417" s="319"/>
      <c r="D417" s="319"/>
      <c r="E417" s="320"/>
      <c r="F417" s="319"/>
    </row>
    <row r="418" spans="1:6" x14ac:dyDescent="0.35">
      <c r="A418" s="319"/>
      <c r="B418" s="319"/>
      <c r="C418" s="319"/>
      <c r="D418" s="319"/>
      <c r="E418" s="320"/>
      <c r="F418" s="319"/>
    </row>
    <row r="419" spans="1:6" x14ac:dyDescent="0.35">
      <c r="A419" s="319"/>
      <c r="B419" s="319"/>
      <c r="C419" s="319"/>
      <c r="D419" s="319"/>
      <c r="E419" s="320"/>
      <c r="F419" s="319"/>
    </row>
    <row r="420" spans="1:6" x14ac:dyDescent="0.35">
      <c r="A420" s="319"/>
      <c r="B420" s="319"/>
      <c r="C420" s="319"/>
      <c r="D420" s="319"/>
      <c r="E420" s="320"/>
      <c r="F420" s="319"/>
    </row>
    <row r="421" spans="1:6" x14ac:dyDescent="0.35">
      <c r="A421" s="319"/>
      <c r="B421" s="319"/>
      <c r="C421" s="319"/>
      <c r="D421" s="319"/>
      <c r="E421" s="320"/>
      <c r="F421" s="319"/>
    </row>
    <row r="422" spans="1:6" x14ac:dyDescent="0.35">
      <c r="A422" s="319"/>
      <c r="B422" s="319"/>
      <c r="C422" s="319"/>
      <c r="D422" s="319"/>
      <c r="E422" s="320"/>
      <c r="F422" s="319"/>
    </row>
    <row r="423" spans="1:6" x14ac:dyDescent="0.35">
      <c r="A423" s="319"/>
      <c r="B423" s="319"/>
      <c r="C423" s="319"/>
      <c r="D423" s="319"/>
      <c r="E423" s="320"/>
      <c r="F423" s="319"/>
    </row>
    <row r="424" spans="1:6" x14ac:dyDescent="0.35">
      <c r="A424" s="319"/>
      <c r="B424" s="319"/>
      <c r="C424" s="319"/>
      <c r="D424" s="319"/>
      <c r="E424" s="320"/>
      <c r="F424" s="319"/>
    </row>
    <row r="425" spans="1:6" x14ac:dyDescent="0.35">
      <c r="A425" s="319"/>
      <c r="B425" s="319"/>
      <c r="C425" s="319"/>
      <c r="D425" s="319"/>
      <c r="E425" s="320"/>
      <c r="F425" s="319"/>
    </row>
    <row r="426" spans="1:6" x14ac:dyDescent="0.35">
      <c r="A426" s="319"/>
      <c r="B426" s="319"/>
      <c r="C426" s="319"/>
      <c r="D426" s="319"/>
      <c r="E426" s="320"/>
      <c r="F426" s="319"/>
    </row>
    <row r="427" spans="1:6" x14ac:dyDescent="0.35">
      <c r="A427" s="319"/>
      <c r="B427" s="319"/>
      <c r="C427" s="319"/>
      <c r="D427" s="319"/>
      <c r="E427" s="320"/>
      <c r="F427" s="319"/>
    </row>
    <row r="428" spans="1:6" x14ac:dyDescent="0.35">
      <c r="A428" s="319"/>
      <c r="B428" s="319"/>
      <c r="C428" s="319"/>
      <c r="D428" s="319"/>
      <c r="E428" s="320"/>
      <c r="F428" s="319"/>
    </row>
    <row r="429" spans="1:6" x14ac:dyDescent="0.35">
      <c r="A429" s="319"/>
      <c r="B429" s="319"/>
      <c r="C429" s="319"/>
      <c r="D429" s="319"/>
      <c r="E429" s="320"/>
      <c r="F429" s="319"/>
    </row>
    <row r="430" spans="1:6" x14ac:dyDescent="0.35">
      <c r="A430" s="319"/>
      <c r="B430" s="319"/>
      <c r="C430" s="319"/>
      <c r="D430" s="319"/>
      <c r="E430" s="320"/>
      <c r="F430" s="319"/>
    </row>
    <row r="431" spans="1:6" x14ac:dyDescent="0.35">
      <c r="A431" s="319"/>
      <c r="B431" s="319"/>
      <c r="C431" s="319"/>
      <c r="D431" s="319"/>
      <c r="E431" s="320"/>
      <c r="F431" s="319"/>
    </row>
    <row r="432" spans="1:6" x14ac:dyDescent="0.35">
      <c r="A432" s="319"/>
      <c r="B432" s="319"/>
      <c r="C432" s="319"/>
      <c r="D432" s="319"/>
      <c r="E432" s="320"/>
      <c r="F432" s="319"/>
    </row>
    <row r="433" spans="1:6" x14ac:dyDescent="0.35">
      <c r="A433" s="319"/>
      <c r="B433" s="319"/>
      <c r="C433" s="319"/>
      <c r="D433" s="319"/>
      <c r="E433" s="320"/>
      <c r="F433" s="319"/>
    </row>
    <row r="434" spans="1:6" x14ac:dyDescent="0.35">
      <c r="A434" s="319"/>
      <c r="B434" s="319"/>
      <c r="C434" s="319"/>
      <c r="D434" s="319"/>
      <c r="E434" s="320"/>
      <c r="F434" s="319"/>
    </row>
    <row r="435" spans="1:6" x14ac:dyDescent="0.35">
      <c r="A435" s="319"/>
      <c r="B435" s="319"/>
      <c r="C435" s="319"/>
      <c r="D435" s="319"/>
      <c r="E435" s="320"/>
      <c r="F435" s="319"/>
    </row>
    <row r="436" spans="1:6" x14ac:dyDescent="0.35">
      <c r="A436" s="319"/>
      <c r="B436" s="319"/>
      <c r="C436" s="319"/>
      <c r="D436" s="319"/>
      <c r="E436" s="320"/>
      <c r="F436" s="319"/>
    </row>
    <row r="437" spans="1:6" x14ac:dyDescent="0.35">
      <c r="A437" s="319"/>
      <c r="B437" s="319"/>
      <c r="C437" s="319"/>
      <c r="D437" s="319"/>
      <c r="E437" s="320"/>
      <c r="F437" s="319"/>
    </row>
    <row r="438" spans="1:6" x14ac:dyDescent="0.35">
      <c r="A438" s="319"/>
      <c r="B438" s="319"/>
      <c r="C438" s="319"/>
      <c r="D438" s="319"/>
      <c r="E438" s="320"/>
      <c r="F438" s="319"/>
    </row>
    <row r="439" spans="1:6" x14ac:dyDescent="0.35">
      <c r="A439" s="319"/>
      <c r="B439" s="319"/>
      <c r="C439" s="319"/>
      <c r="D439" s="319"/>
      <c r="E439" s="320"/>
      <c r="F439" s="319"/>
    </row>
    <row r="440" spans="1:6" x14ac:dyDescent="0.35">
      <c r="A440" s="319"/>
      <c r="B440" s="319"/>
      <c r="C440" s="319"/>
      <c r="D440" s="319"/>
      <c r="E440" s="320"/>
      <c r="F440" s="319"/>
    </row>
    <row r="441" spans="1:6" x14ac:dyDescent="0.35">
      <c r="A441" s="319"/>
      <c r="B441" s="319"/>
      <c r="C441" s="319"/>
      <c r="D441" s="319"/>
      <c r="E441" s="320"/>
      <c r="F441" s="319"/>
    </row>
    <row r="442" spans="1:6" x14ac:dyDescent="0.35">
      <c r="A442" s="319"/>
      <c r="B442" s="319"/>
      <c r="C442" s="319"/>
      <c r="D442" s="319"/>
      <c r="E442" s="320"/>
      <c r="F442" s="319"/>
    </row>
    <row r="443" spans="1:6" x14ac:dyDescent="0.35">
      <c r="A443" s="319"/>
      <c r="B443" s="319"/>
      <c r="C443" s="319"/>
      <c r="D443" s="319"/>
      <c r="E443" s="320"/>
      <c r="F443" s="319"/>
    </row>
    <row r="444" spans="1:6" x14ac:dyDescent="0.35">
      <c r="A444" s="319"/>
      <c r="B444" s="319"/>
      <c r="C444" s="319"/>
      <c r="D444" s="319"/>
      <c r="E444" s="320"/>
      <c r="F444" s="319"/>
    </row>
    <row r="445" spans="1:6" x14ac:dyDescent="0.35">
      <c r="A445" s="319"/>
      <c r="B445" s="319"/>
      <c r="C445" s="319"/>
      <c r="D445" s="319"/>
      <c r="E445" s="320"/>
      <c r="F445" s="319"/>
    </row>
    <row r="446" spans="1:6" x14ac:dyDescent="0.35">
      <c r="A446" s="319"/>
      <c r="B446" s="319"/>
      <c r="C446" s="319"/>
      <c r="D446" s="319"/>
      <c r="E446" s="320"/>
      <c r="F446" s="319"/>
    </row>
    <row r="447" spans="1:6" x14ac:dyDescent="0.35">
      <c r="A447" s="319"/>
      <c r="B447" s="319"/>
      <c r="C447" s="319"/>
      <c r="D447" s="319"/>
      <c r="E447" s="320"/>
      <c r="F447" s="319"/>
    </row>
    <row r="448" spans="1:6" x14ac:dyDescent="0.35">
      <c r="A448" s="319"/>
      <c r="B448" s="319"/>
      <c r="C448" s="319"/>
      <c r="D448" s="319"/>
      <c r="E448" s="320"/>
      <c r="F448" s="319"/>
    </row>
    <row r="449" spans="1:6" x14ac:dyDescent="0.35">
      <c r="A449" s="319"/>
      <c r="B449" s="319"/>
      <c r="C449" s="319"/>
      <c r="D449" s="319"/>
      <c r="E449" s="320"/>
      <c r="F449" s="319"/>
    </row>
    <row r="450" spans="1:6" x14ac:dyDescent="0.35">
      <c r="A450" s="319"/>
      <c r="B450" s="319"/>
      <c r="C450" s="319"/>
      <c r="D450" s="319"/>
      <c r="E450" s="320"/>
      <c r="F450" s="319"/>
    </row>
    <row r="451" spans="1:6" x14ac:dyDescent="0.35">
      <c r="A451" s="319"/>
      <c r="B451" s="319"/>
      <c r="C451" s="319"/>
      <c r="D451" s="319"/>
      <c r="E451" s="320"/>
      <c r="F451" s="319"/>
    </row>
    <row r="452" spans="1:6" x14ac:dyDescent="0.35">
      <c r="A452" s="319"/>
      <c r="B452" s="319"/>
      <c r="C452" s="319"/>
      <c r="D452" s="319"/>
      <c r="E452" s="320"/>
      <c r="F452" s="319"/>
    </row>
    <row r="453" spans="1:6" x14ac:dyDescent="0.35">
      <c r="A453" s="319"/>
      <c r="B453" s="319"/>
      <c r="C453" s="319"/>
      <c r="D453" s="319"/>
      <c r="E453" s="320"/>
      <c r="F453" s="319"/>
    </row>
    <row r="454" spans="1:6" x14ac:dyDescent="0.35">
      <c r="A454" s="319"/>
      <c r="B454" s="319"/>
      <c r="C454" s="319"/>
      <c r="D454" s="319"/>
      <c r="E454" s="320"/>
      <c r="F454" s="319"/>
    </row>
    <row r="455" spans="1:6" x14ac:dyDescent="0.35">
      <c r="A455" s="319"/>
      <c r="B455" s="319"/>
      <c r="C455" s="319"/>
      <c r="D455" s="319"/>
      <c r="E455" s="320"/>
      <c r="F455" s="319"/>
    </row>
    <row r="456" spans="1:6" x14ac:dyDescent="0.35">
      <c r="A456" s="319"/>
      <c r="B456" s="319"/>
      <c r="C456" s="319"/>
      <c r="D456" s="319"/>
      <c r="E456" s="320"/>
      <c r="F456" s="319"/>
    </row>
    <row r="457" spans="1:6" x14ac:dyDescent="0.35">
      <c r="A457" s="319"/>
      <c r="B457" s="319"/>
      <c r="C457" s="319"/>
      <c r="D457" s="319"/>
      <c r="E457" s="320"/>
      <c r="F457" s="319"/>
    </row>
    <row r="458" spans="1:6" x14ac:dyDescent="0.35">
      <c r="A458" s="319"/>
      <c r="B458" s="319"/>
      <c r="C458" s="319"/>
      <c r="D458" s="319"/>
      <c r="E458" s="320"/>
      <c r="F458" s="319"/>
    </row>
    <row r="459" spans="1:6" x14ac:dyDescent="0.35">
      <c r="A459" s="319"/>
      <c r="B459" s="319"/>
      <c r="C459" s="319"/>
      <c r="D459" s="319"/>
      <c r="E459" s="320"/>
      <c r="F459" s="319"/>
    </row>
    <row r="460" spans="1:6" x14ac:dyDescent="0.35">
      <c r="A460" s="319"/>
      <c r="B460" s="319"/>
      <c r="C460" s="319"/>
      <c r="D460" s="319"/>
      <c r="E460" s="320"/>
      <c r="F460" s="319"/>
    </row>
    <row r="461" spans="1:6" x14ac:dyDescent="0.35">
      <c r="A461" s="319"/>
      <c r="B461" s="319"/>
      <c r="C461" s="319"/>
      <c r="D461" s="319"/>
      <c r="E461" s="320"/>
      <c r="F461" s="319"/>
    </row>
    <row r="462" spans="1:6" x14ac:dyDescent="0.35">
      <c r="A462" s="319"/>
      <c r="B462" s="319"/>
      <c r="C462" s="319"/>
      <c r="D462" s="319"/>
      <c r="E462" s="320"/>
      <c r="F462" s="319"/>
    </row>
    <row r="463" spans="1:6" x14ac:dyDescent="0.35">
      <c r="A463" s="319"/>
      <c r="B463" s="319"/>
      <c r="C463" s="319"/>
      <c r="D463" s="319"/>
      <c r="E463" s="320"/>
      <c r="F463" s="319"/>
    </row>
    <row r="464" spans="1:6" x14ac:dyDescent="0.35">
      <c r="A464" s="319"/>
      <c r="B464" s="319"/>
      <c r="C464" s="319"/>
      <c r="D464" s="319"/>
      <c r="E464" s="320"/>
      <c r="F464" s="319"/>
    </row>
    <row r="465" spans="1:6" x14ac:dyDescent="0.35">
      <c r="A465" s="319"/>
      <c r="B465" s="319"/>
      <c r="C465" s="319"/>
      <c r="D465" s="319"/>
      <c r="E465" s="320"/>
      <c r="F465" s="319"/>
    </row>
    <row r="466" spans="1:6" x14ac:dyDescent="0.35">
      <c r="A466" s="319"/>
      <c r="B466" s="319"/>
      <c r="C466" s="319"/>
      <c r="D466" s="319"/>
      <c r="E466" s="320"/>
      <c r="F466" s="319"/>
    </row>
    <row r="467" spans="1:6" x14ac:dyDescent="0.35">
      <c r="A467" s="319"/>
      <c r="B467" s="319"/>
      <c r="C467" s="319"/>
      <c r="D467" s="319"/>
      <c r="E467" s="320"/>
      <c r="F467" s="319"/>
    </row>
    <row r="468" spans="1:6" x14ac:dyDescent="0.35">
      <c r="A468" s="319"/>
      <c r="B468" s="319"/>
      <c r="C468" s="319"/>
      <c r="D468" s="319"/>
      <c r="E468" s="320"/>
      <c r="F468" s="319"/>
    </row>
    <row r="469" spans="1:6" x14ac:dyDescent="0.35">
      <c r="A469" s="319"/>
      <c r="B469" s="319"/>
      <c r="C469" s="319"/>
      <c r="D469" s="319"/>
      <c r="E469" s="320"/>
      <c r="F469" s="319"/>
    </row>
    <row r="470" spans="1:6" x14ac:dyDescent="0.35">
      <c r="A470" s="319"/>
      <c r="B470" s="319"/>
      <c r="C470" s="319"/>
      <c r="D470" s="319"/>
      <c r="E470" s="320"/>
      <c r="F470" s="319"/>
    </row>
    <row r="471" spans="1:6" x14ac:dyDescent="0.35">
      <c r="A471" s="319"/>
      <c r="B471" s="319"/>
      <c r="C471" s="319"/>
      <c r="D471" s="319"/>
      <c r="E471" s="320"/>
      <c r="F471" s="319"/>
    </row>
    <row r="472" spans="1:6" x14ac:dyDescent="0.35">
      <c r="A472" s="319"/>
      <c r="B472" s="319"/>
      <c r="C472" s="319"/>
      <c r="D472" s="319"/>
      <c r="E472" s="320"/>
      <c r="F472" s="319"/>
    </row>
    <row r="473" spans="1:6" x14ac:dyDescent="0.35">
      <c r="A473" s="319"/>
      <c r="B473" s="319"/>
      <c r="C473" s="319"/>
      <c r="D473" s="319"/>
      <c r="E473" s="320"/>
      <c r="F473" s="319"/>
    </row>
    <row r="474" spans="1:6" x14ac:dyDescent="0.35">
      <c r="A474" s="319"/>
      <c r="B474" s="319"/>
      <c r="C474" s="319"/>
      <c r="D474" s="319"/>
      <c r="E474" s="320"/>
      <c r="F474" s="319"/>
    </row>
    <row r="475" spans="1:6" x14ac:dyDescent="0.35">
      <c r="A475" s="319"/>
      <c r="B475" s="319"/>
      <c r="C475" s="319"/>
      <c r="D475" s="319"/>
      <c r="E475" s="320"/>
      <c r="F475" s="319"/>
    </row>
    <row r="476" spans="1:6" x14ac:dyDescent="0.35">
      <c r="A476" s="319"/>
      <c r="B476" s="319"/>
      <c r="C476" s="319"/>
      <c r="D476" s="319"/>
      <c r="E476" s="320"/>
      <c r="F476" s="319"/>
    </row>
    <row r="477" spans="1:6" x14ac:dyDescent="0.35">
      <c r="A477" s="319"/>
      <c r="B477" s="319"/>
      <c r="C477" s="319"/>
      <c r="D477" s="319"/>
      <c r="E477" s="320"/>
      <c r="F477" s="319"/>
    </row>
    <row r="478" spans="1:6" x14ac:dyDescent="0.35">
      <c r="A478" s="319"/>
      <c r="B478" s="319"/>
      <c r="C478" s="319"/>
      <c r="D478" s="319"/>
      <c r="E478" s="320"/>
      <c r="F478" s="319"/>
    </row>
    <row r="479" spans="1:6" x14ac:dyDescent="0.35">
      <c r="A479" s="319"/>
      <c r="B479" s="319"/>
      <c r="C479" s="319"/>
      <c r="D479" s="319"/>
      <c r="E479" s="320"/>
      <c r="F479" s="319"/>
    </row>
    <row r="480" spans="1:6" x14ac:dyDescent="0.35">
      <c r="A480" s="319"/>
      <c r="B480" s="319"/>
      <c r="C480" s="319"/>
      <c r="D480" s="319"/>
      <c r="E480" s="320"/>
      <c r="F480" s="319"/>
    </row>
    <row r="481" spans="1:6" x14ac:dyDescent="0.35">
      <c r="A481" s="319"/>
      <c r="B481" s="319"/>
      <c r="C481" s="319"/>
      <c r="D481" s="319"/>
      <c r="E481" s="320"/>
      <c r="F481" s="319"/>
    </row>
    <row r="482" spans="1:6" x14ac:dyDescent="0.35">
      <c r="A482" s="319"/>
      <c r="B482" s="319"/>
      <c r="C482" s="319"/>
      <c r="D482" s="319"/>
      <c r="E482" s="320"/>
      <c r="F482" s="319"/>
    </row>
    <row r="483" spans="1:6" x14ac:dyDescent="0.35">
      <c r="A483" s="319"/>
      <c r="B483" s="319"/>
      <c r="C483" s="319"/>
      <c r="D483" s="319"/>
      <c r="E483" s="320"/>
      <c r="F483" s="319"/>
    </row>
    <row r="484" spans="1:6" x14ac:dyDescent="0.35">
      <c r="A484" s="319"/>
      <c r="B484" s="319"/>
      <c r="C484" s="319"/>
      <c r="D484" s="319"/>
      <c r="E484" s="320"/>
      <c r="F484" s="319"/>
    </row>
    <row r="485" spans="1:6" x14ac:dyDescent="0.35">
      <c r="A485" s="319"/>
      <c r="B485" s="319"/>
      <c r="C485" s="319"/>
      <c r="D485" s="319"/>
      <c r="E485" s="320"/>
      <c r="F485" s="319"/>
    </row>
    <row r="486" spans="1:6" x14ac:dyDescent="0.35">
      <c r="A486" s="319"/>
      <c r="B486" s="319"/>
      <c r="C486" s="319"/>
      <c r="D486" s="319"/>
      <c r="E486" s="320"/>
      <c r="F486" s="319"/>
    </row>
    <row r="487" spans="1:6" x14ac:dyDescent="0.35">
      <c r="A487" s="319"/>
      <c r="B487" s="319"/>
      <c r="C487" s="319"/>
      <c r="D487" s="319"/>
      <c r="E487" s="320"/>
      <c r="F487" s="319"/>
    </row>
    <row r="488" spans="1:6" x14ac:dyDescent="0.35">
      <c r="A488" s="319"/>
      <c r="B488" s="319"/>
      <c r="C488" s="319"/>
      <c r="D488" s="319"/>
      <c r="E488" s="320"/>
      <c r="F488" s="319"/>
    </row>
    <row r="489" spans="1:6" x14ac:dyDescent="0.35">
      <c r="A489" s="319"/>
      <c r="B489" s="319"/>
      <c r="C489" s="319"/>
      <c r="D489" s="319"/>
      <c r="E489" s="320"/>
      <c r="F489" s="319"/>
    </row>
    <row r="490" spans="1:6" x14ac:dyDescent="0.35">
      <c r="A490" s="319"/>
      <c r="B490" s="319"/>
      <c r="C490" s="319"/>
      <c r="D490" s="319"/>
      <c r="E490" s="320"/>
      <c r="F490" s="319"/>
    </row>
    <row r="491" spans="1:6" x14ac:dyDescent="0.35">
      <c r="A491" s="319"/>
      <c r="B491" s="319"/>
      <c r="C491" s="319"/>
      <c r="D491" s="319"/>
      <c r="E491" s="320"/>
      <c r="F491" s="319"/>
    </row>
    <row r="492" spans="1:6" x14ac:dyDescent="0.35">
      <c r="A492" s="319"/>
      <c r="B492" s="319"/>
      <c r="C492" s="319"/>
      <c r="D492" s="319"/>
      <c r="E492" s="320"/>
      <c r="F492" s="319"/>
    </row>
    <row r="493" spans="1:6" x14ac:dyDescent="0.35">
      <c r="A493" s="319"/>
      <c r="B493" s="319"/>
      <c r="C493" s="319"/>
      <c r="D493" s="319"/>
      <c r="E493" s="320"/>
      <c r="F493" s="319"/>
    </row>
    <row r="494" spans="1:6" x14ac:dyDescent="0.35">
      <c r="A494" s="319"/>
      <c r="B494" s="319"/>
      <c r="C494" s="319"/>
      <c r="D494" s="319"/>
      <c r="E494" s="320"/>
      <c r="F494" s="319"/>
    </row>
    <row r="495" spans="1:6" x14ac:dyDescent="0.35">
      <c r="A495" s="319"/>
      <c r="B495" s="319"/>
      <c r="C495" s="319"/>
      <c r="D495" s="319"/>
      <c r="E495" s="320"/>
      <c r="F495" s="319"/>
    </row>
    <row r="496" spans="1:6" x14ac:dyDescent="0.35">
      <c r="A496" s="319"/>
      <c r="B496" s="319"/>
      <c r="C496" s="319"/>
      <c r="D496" s="319"/>
      <c r="E496" s="320"/>
      <c r="F496" s="319"/>
    </row>
    <row r="497" spans="1:6" x14ac:dyDescent="0.35">
      <c r="A497" s="319"/>
      <c r="B497" s="319"/>
      <c r="C497" s="319"/>
      <c r="D497" s="319"/>
      <c r="E497" s="320"/>
      <c r="F497" s="319"/>
    </row>
    <row r="498" spans="1:6" x14ac:dyDescent="0.35">
      <c r="A498" s="319"/>
      <c r="B498" s="319"/>
      <c r="C498" s="319"/>
      <c r="D498" s="319"/>
      <c r="E498" s="320"/>
      <c r="F498" s="319"/>
    </row>
    <row r="499" spans="1:6" x14ac:dyDescent="0.35">
      <c r="A499" s="319"/>
      <c r="B499" s="319"/>
      <c r="C499" s="319"/>
      <c r="D499" s="319"/>
      <c r="E499" s="320"/>
      <c r="F499" s="319"/>
    </row>
    <row r="500" spans="1:6" x14ac:dyDescent="0.35">
      <c r="A500" s="319"/>
      <c r="B500" s="319"/>
      <c r="C500" s="319"/>
      <c r="D500" s="319"/>
      <c r="E500" s="320"/>
      <c r="F500" s="319"/>
    </row>
  </sheetData>
  <sheetProtection algorithmName="SHA-512" hashValue="JiqQK2Nc+WtBy9j/8qWB1WysxPrfKaD3Fs41ER4pVCVnMsvPqN+hOJI2V2wCaHPfoqtXbV8tg+YFo/ID7gUu+A==" saltValue="LG+2c6Cj/nTCuxEqa5HkDA==" spinCount="100000" sheet="1" objects="1" scenarios="1"/>
  <mergeCells count="5">
    <mergeCell ref="A7:F7"/>
    <mergeCell ref="B8:F8"/>
    <mergeCell ref="A2:F2"/>
    <mergeCell ref="A3:F3"/>
    <mergeCell ref="A4:F4"/>
  </mergeCells>
  <dataValidations xWindow="934" yWindow="491" count="2">
    <dataValidation allowBlank="1" showInputMessage="1" showErrorMessage="1" promptTitle="Information" prompt="This refers to the municipality where the lawsuit is opened." sqref="A10" xr:uid="{7E5D0CAA-5B13-49B6-BA4E-9EAA3069DAAE}"/>
    <dataValidation allowBlank="1" showInputMessage="1" showErrorMessage="1" promptTitle="Information" prompt="CBs are encouraged to grade a severity level only as an indicative of relevance to the audit planning stage, not as a decision-making statement." sqref="E10" xr:uid="{B51A97A0-2216-4C0D-9F14-34063627B90A}"/>
  </dataValidations>
  <pageMargins left="0.511811024" right="0.511811024" top="0.78740157499999996" bottom="0.78740157499999996" header="0.31496062000000002" footer="0.31496062000000002"/>
  <pageSetup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76" operator="equal" id="{CC3C600D-F57F-4400-AAF2-08C87A552393}">
            <xm:f>'Hidden Lists'!$K$14</xm:f>
            <x14:dxf>
              <font>
                <color theme="0" tint="-0.499984740745262"/>
              </font>
              <fill>
                <patternFill>
                  <bgColor theme="0" tint="-0.14996795556505021"/>
                </patternFill>
              </fill>
            </x14:dxf>
          </x14:cfRule>
          <x14:cfRule type="cellIs" priority="177" operator="equal" id="{94C9A63E-1DE5-45AA-91F5-1666F6537647}">
            <xm:f>'Hidden Lists'!$K$13</xm:f>
            <x14:dxf>
              <font>
                <color rgb="FF006100"/>
              </font>
              <fill>
                <patternFill>
                  <bgColor rgb="FFC6EFCE"/>
                </patternFill>
              </fill>
            </x14:dxf>
          </x14:cfRule>
          <x14:cfRule type="cellIs" priority="178" operator="equal" id="{259A26EE-84A0-4570-8267-CDA17F6F1C95}">
            <xm:f>'Hidden Lists'!$K$11</xm:f>
            <x14:dxf>
              <font>
                <color rgb="FF9C0006"/>
              </font>
              <fill>
                <patternFill>
                  <bgColor rgb="FFFFC7CE"/>
                </patternFill>
              </fill>
            </x14:dxf>
          </x14:cfRule>
          <x14:cfRule type="cellIs" priority="179" operator="equal" id="{FFABC552-B502-424B-9972-74164DA6E4D4}">
            <xm:f>'Hidden Lists'!$K$12</xm:f>
            <x14:dxf>
              <font>
                <color rgb="FF9C5700"/>
              </font>
              <fill>
                <patternFill>
                  <bgColor rgb="FFFFEB9C"/>
                </patternFill>
              </fill>
            </x14:dxf>
          </x14:cfRule>
          <xm:sqref>E11:E500</xm:sqref>
        </x14:conditionalFormatting>
      </x14:conditionalFormattings>
    </ext>
    <ext xmlns:x14="http://schemas.microsoft.com/office/spreadsheetml/2009/9/main" uri="{CCE6A557-97BC-4b89-ADB6-D9C93CAAB3DF}">
      <x14:dataValidations xmlns:xm="http://schemas.microsoft.com/office/excel/2006/main" xWindow="934" yWindow="491" count="2">
        <x14:dataValidation type="list" allowBlank="1" showInputMessage="1" showErrorMessage="1" xr:uid="{8338105F-EDF0-44C4-9EF7-FDBC20AD1B41}">
          <x14:formula1>
            <xm:f>'Hidden Lists'!$F$15:$F$17</xm:f>
          </x14:formula1>
          <xm:sqref>C11:C500</xm:sqref>
        </x14:dataValidation>
        <x14:dataValidation type="list" allowBlank="1" showInputMessage="1" showErrorMessage="1" xr:uid="{BBE48522-871B-4324-B555-A60EE641B67B}">
          <x14:formula1>
            <xm:f>'Hidden Lists'!$K$11:$K$14</xm:f>
          </x14:formula1>
          <xm:sqref>E11:E500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DEAE4-4CAE-421E-9011-13CB7D60D978}">
  <sheetPr codeName="Sheet6">
    <tabColor rgb="FFCCDE82"/>
  </sheetPr>
  <dimension ref="A1:L22"/>
  <sheetViews>
    <sheetView topLeftCell="A5" zoomScale="90" zoomScaleNormal="90" workbookViewId="0">
      <selection activeCell="H8" sqref="H8"/>
    </sheetView>
  </sheetViews>
  <sheetFormatPr defaultColWidth="9.1796875" defaultRowHeight="12.5" x14ac:dyDescent="0.25"/>
  <cols>
    <col min="1" max="1" width="13.7265625" style="324" customWidth="1"/>
    <col min="2" max="2" width="24.7265625" style="324" customWidth="1"/>
    <col min="3" max="3" width="13.7265625" style="324" customWidth="1"/>
    <col min="4" max="4" width="82" style="231" customWidth="1"/>
    <col min="5" max="5" width="3.81640625" style="324" customWidth="1"/>
    <col min="6" max="6" width="40.81640625" style="324" bestFit="1" customWidth="1"/>
    <col min="7" max="7" width="16.453125" style="324" bestFit="1" customWidth="1"/>
    <col min="8" max="16384" width="9.1796875" style="324"/>
  </cols>
  <sheetData>
    <row r="1" spans="1:12" x14ac:dyDescent="0.25">
      <c r="A1" s="321"/>
      <c r="B1" s="322"/>
      <c r="C1" s="322"/>
      <c r="D1" s="322"/>
      <c r="E1" s="323"/>
      <c r="F1" s="233"/>
      <c r="G1" s="183" t="str">
        <f>'1.Application Form'!K1</f>
        <v>Version 2.1 July 2023</v>
      </c>
    </row>
    <row r="2" spans="1:12" ht="19.5" x14ac:dyDescent="0.25">
      <c r="A2" s="468" t="s">
        <v>250</v>
      </c>
      <c r="B2" s="469"/>
      <c r="C2" s="469"/>
      <c r="D2" s="469"/>
      <c r="E2" s="469"/>
      <c r="F2" s="469"/>
      <c r="G2" s="470"/>
    </row>
    <row r="3" spans="1:12" ht="34.5" customHeight="1" x14ac:dyDescent="0.25">
      <c r="A3" s="471" t="str">
        <f>'1.Application Form'!A3:K3</f>
        <v>For Supply Chain Certificate Holders &amp; Applicants
Single site and multi-site certification</v>
      </c>
      <c r="B3" s="585"/>
      <c r="C3" s="585"/>
      <c r="D3" s="585"/>
      <c r="E3" s="585"/>
      <c r="F3" s="585"/>
      <c r="G3" s="586"/>
    </row>
    <row r="4" spans="1:12" ht="14" x14ac:dyDescent="0.25">
      <c r="A4" s="474" t="str">
        <f>'1.Application Form'!A4:K4</f>
        <v>Sustainable Agriculture Standard 2020</v>
      </c>
      <c r="B4" s="475"/>
      <c r="C4" s="475"/>
      <c r="D4" s="475"/>
      <c r="E4" s="475"/>
      <c r="F4" s="475"/>
      <c r="G4" s="476"/>
    </row>
    <row r="5" spans="1:12" ht="75" customHeight="1" x14ac:dyDescent="0.25">
      <c r="A5" s="607" t="s">
        <v>251</v>
      </c>
      <c r="B5" s="608"/>
      <c r="C5" s="608"/>
      <c r="D5" s="608"/>
      <c r="E5" s="608"/>
      <c r="F5" s="608"/>
      <c r="G5" s="609"/>
      <c r="I5" s="325"/>
      <c r="J5" s="325"/>
      <c r="K5" s="325"/>
      <c r="L5" s="325"/>
    </row>
    <row r="6" spans="1:12" x14ac:dyDescent="0.25">
      <c r="I6" s="325"/>
      <c r="J6" s="325"/>
      <c r="K6" s="325"/>
      <c r="L6" s="325"/>
    </row>
    <row r="7" spans="1:12" x14ac:dyDescent="0.25">
      <c r="C7" s="326" t="s">
        <v>252</v>
      </c>
      <c r="G7" s="327">
        <f>(C11)*((SUM(C8:C10)*C14)+C13)</f>
        <v>0</v>
      </c>
      <c r="H7" s="328"/>
      <c r="I7" s="325"/>
      <c r="J7" s="325"/>
      <c r="K7" s="325"/>
      <c r="L7" s="325"/>
    </row>
    <row r="8" spans="1:12" x14ac:dyDescent="0.25">
      <c r="A8" s="329" t="s">
        <v>253</v>
      </c>
      <c r="B8" s="330" t="s">
        <v>254</v>
      </c>
      <c r="C8" s="331">
        <v>0.25</v>
      </c>
      <c r="D8" s="332" t="s">
        <v>255</v>
      </c>
      <c r="F8" s="333" t="s">
        <v>256</v>
      </c>
      <c r="G8" s="331">
        <f>CEILING(G7,0.25)</f>
        <v>0</v>
      </c>
      <c r="H8" s="334">
        <f>IFERROR(CEILING(G8/'2.Audit Plan'!B71,0.5),1)</f>
        <v>1</v>
      </c>
      <c r="I8" s="325"/>
      <c r="J8" s="325"/>
      <c r="K8" s="325"/>
      <c r="L8" s="325"/>
    </row>
    <row r="9" spans="1:12" x14ac:dyDescent="0.25">
      <c r="A9" s="218" t="s">
        <v>257</v>
      </c>
      <c r="B9" s="330" t="s">
        <v>258</v>
      </c>
      <c r="C9" s="331">
        <f>'2.Audit Plan'!B76*0.25</f>
        <v>0</v>
      </c>
      <c r="D9" s="332" t="s">
        <v>259</v>
      </c>
      <c r="F9" s="335" t="s">
        <v>260</v>
      </c>
      <c r="G9" s="331">
        <f>H8+C12</f>
        <v>1</v>
      </c>
      <c r="H9" s="336"/>
      <c r="I9" s="325"/>
      <c r="J9" s="325"/>
      <c r="K9" s="325"/>
      <c r="L9" s="325"/>
    </row>
    <row r="10" spans="1:12" x14ac:dyDescent="0.25">
      <c r="A10" s="218" t="s">
        <v>261</v>
      </c>
      <c r="B10" s="330" t="s">
        <v>262</v>
      </c>
      <c r="C10" s="337">
        <f>IF('1.Application Form'!C42='Hidden Lists'!F3,(('2.Audit Plan'!B78+'2.Audit Plan'!B82)*0.03),0)</f>
        <v>0</v>
      </c>
      <c r="D10" s="332" t="s">
        <v>263</v>
      </c>
      <c r="H10" s="328"/>
      <c r="I10" s="325"/>
      <c r="J10" s="325"/>
      <c r="K10" s="325"/>
      <c r="L10" s="325"/>
    </row>
    <row r="11" spans="1:12" ht="23" customHeight="1" x14ac:dyDescent="0.25">
      <c r="A11" s="329" t="s">
        <v>264</v>
      </c>
      <c r="B11" s="338" t="s">
        <v>265</v>
      </c>
      <c r="C11" s="339"/>
      <c r="D11" s="340" t="str">
        <f>IFERROR(VLOOKUP(C11,Factors!AP3:AQ6,2,FALSE)," ")</f>
        <v xml:space="preserve"> </v>
      </c>
      <c r="F11" s="599" t="s">
        <v>266</v>
      </c>
      <c r="G11" s="600"/>
      <c r="H11" s="328"/>
      <c r="I11" s="325"/>
      <c r="J11" s="325"/>
      <c r="K11" s="325"/>
      <c r="L11" s="325"/>
    </row>
    <row r="12" spans="1:12" ht="43.5" customHeight="1" x14ac:dyDescent="0.25">
      <c r="A12" s="329" t="s">
        <v>267</v>
      </c>
      <c r="B12" s="330" t="s">
        <v>268</v>
      </c>
      <c r="C12" s="339"/>
      <c r="D12" s="340" t="s">
        <v>269</v>
      </c>
      <c r="F12" s="601"/>
      <c r="G12" s="602"/>
      <c r="H12" s="328"/>
      <c r="I12" s="325"/>
      <c r="J12" s="325"/>
      <c r="K12" s="325"/>
      <c r="L12" s="325"/>
    </row>
    <row r="13" spans="1:12" ht="46" x14ac:dyDescent="0.25">
      <c r="A13" s="329" t="s">
        <v>270</v>
      </c>
      <c r="B13" s="341" t="s">
        <v>271</v>
      </c>
      <c r="C13" s="339"/>
      <c r="D13" s="340" t="s">
        <v>272</v>
      </c>
      <c r="F13" s="603"/>
      <c r="G13" s="604"/>
      <c r="H13" s="328"/>
      <c r="I13" s="325"/>
      <c r="J13" s="325"/>
      <c r="K13" s="325"/>
      <c r="L13" s="325"/>
    </row>
    <row r="14" spans="1:12" ht="57.5" x14ac:dyDescent="0.25">
      <c r="A14" s="329" t="s">
        <v>273</v>
      </c>
      <c r="B14" s="341" t="s">
        <v>274</v>
      </c>
      <c r="C14" s="339">
        <v>1</v>
      </c>
      <c r="D14" s="340" t="s">
        <v>275</v>
      </c>
      <c r="F14" s="603"/>
      <c r="G14" s="604"/>
      <c r="H14" s="328"/>
      <c r="I14" s="325"/>
      <c r="J14" s="325"/>
      <c r="K14" s="325"/>
      <c r="L14" s="325"/>
    </row>
    <row r="15" spans="1:12" x14ac:dyDescent="0.25">
      <c r="F15" s="605"/>
      <c r="G15" s="606"/>
      <c r="H15" s="336"/>
      <c r="I15" s="325"/>
      <c r="J15" s="325"/>
      <c r="K15" s="325"/>
      <c r="L15" s="325"/>
    </row>
    <row r="16" spans="1:12" x14ac:dyDescent="0.25">
      <c r="C16" s="325"/>
      <c r="G16" s="325"/>
      <c r="I16" s="325"/>
      <c r="J16" s="325"/>
      <c r="K16" s="325"/>
      <c r="L16" s="325"/>
    </row>
    <row r="17" spans="3:12" x14ac:dyDescent="0.25">
      <c r="C17" s="325"/>
      <c r="G17" s="325"/>
      <c r="I17" s="325"/>
      <c r="J17" s="325"/>
      <c r="K17" s="325"/>
      <c r="L17" s="325"/>
    </row>
    <row r="18" spans="3:12" x14ac:dyDescent="0.25">
      <c r="C18" s="325"/>
      <c r="G18" s="325"/>
      <c r="I18" s="325"/>
      <c r="J18" s="325"/>
      <c r="K18" s="325"/>
      <c r="L18" s="325"/>
    </row>
    <row r="19" spans="3:12" x14ac:dyDescent="0.25">
      <c r="C19" s="325"/>
      <c r="I19" s="325"/>
      <c r="J19" s="325"/>
      <c r="K19" s="325"/>
      <c r="L19" s="325"/>
    </row>
    <row r="20" spans="3:12" x14ac:dyDescent="0.25">
      <c r="C20" s="325"/>
      <c r="I20" s="325"/>
      <c r="J20" s="325"/>
      <c r="K20" s="325"/>
      <c r="L20" s="325"/>
    </row>
    <row r="21" spans="3:12" x14ac:dyDescent="0.25">
      <c r="C21" s="325"/>
      <c r="F21" s="231"/>
      <c r="G21" s="231"/>
    </row>
    <row r="22" spans="3:12" x14ac:dyDescent="0.25">
      <c r="C22" s="325"/>
    </row>
  </sheetData>
  <sheetProtection algorithmName="SHA-512" hashValue="HjN54yLy4cvErQ8hldBNmdCpo4eFtV0ymb5t921l35vZf/cvkcKlsGgdHH8LTNb3u9b/5ii6OH4LTclQ2wRzKw==" saltValue="Btz4AIduIIjYD3OvEdg9UA==" spinCount="100000" sheet="1" objects="1" scenarios="1"/>
  <mergeCells count="6">
    <mergeCell ref="F11:G11"/>
    <mergeCell ref="F12:G15"/>
    <mergeCell ref="A2:G2"/>
    <mergeCell ref="A3:G3"/>
    <mergeCell ref="A4:G4"/>
    <mergeCell ref="A5:G5"/>
  </mergeCells>
  <dataValidations count="5">
    <dataValidation type="decimal" allowBlank="1" showInputMessage="1" showErrorMessage="1" sqref="C12" xr:uid="{6ED72A28-A61C-405D-B636-AEC42FC77379}">
      <formula1>0</formula1>
      <formula2>99</formula2>
    </dataValidation>
    <dataValidation allowBlank="1" showInputMessage="1" showErrorMessage="1" promptTitle="Guidance" prompt="In case of individual certification, please indicate Factor 9 as 1." sqref="B11" xr:uid="{FB092F4F-0230-4AB3-9180-D5B28D08D059}"/>
    <dataValidation type="decimal" allowBlank="1" showInputMessage="1" showErrorMessage="1" sqref="C13" xr:uid="{212F1E78-A85E-4A2C-BD32-42F3A95836B7}">
      <formula1>-99</formula1>
      <formula2>99</formula2>
    </dataValidation>
    <dataValidation allowBlank="1" showInputMessage="1" showErrorMessage="1" promptTitle="Guidance" prompt="This is the minimum audit duration given in days of an auditor, as established by section 2.5 of the Certification Rules. It represents the baseline for the calculations and the minimum time the audit has to last." sqref="F8" xr:uid="{6059F096-FEAB-49BE-8C18-3242437E1580}"/>
    <dataValidation allowBlank="1" showInputMessage="1" showErrorMessage="1" promptTitle="Guidance" prompt="This is the Minimum Audit Days plus the logistics needed to conduct the audit. It represents the full amount of days of an auditor CBs have to consider to make a quotation or proposal to a CH." sqref="F9" xr:uid="{62048F3C-1139-4C6D-B2B4-210ED6973BAF}"/>
  </dataValidations>
  <pageMargins left="0.511811024" right="0.511811024" top="0.78740157499999996" bottom="0.78740157499999996" header="0.31496062000000002" footer="0.31496062000000002"/>
  <pageSetup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63" id="{FC5544F0-8A5D-491D-9A66-03824869BB26}">
            <xm:f>'Hidden Lists'!$C$30='Hidden Lists'!$C$28</xm:f>
            <x14:dxf>
              <font>
                <b/>
                <i val="0"/>
                <color rgb="FF175259"/>
              </font>
              <fill>
                <patternFill>
                  <bgColor rgb="FFFF7C80"/>
                </patternFill>
              </fill>
            </x14:dxf>
          </x14:cfRule>
          <xm:sqref>C14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0AC9436-7193-4619-942A-ACB4ADA6802E}">
          <x14:formula1>
            <xm:f>Factors!$AA$2:$AA$4</xm:f>
          </x14:formula1>
          <xm:sqref>C14</xm:sqref>
        </x14:dataValidation>
        <x14:dataValidation type="list" allowBlank="1" showInputMessage="1" showErrorMessage="1" xr:uid="{93352015-B076-4947-8D5A-BC90413C65FC}">
          <x14:formula1>
            <xm:f>Factors!$AP$3:$AP$6</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3958-893B-4F06-97F0-9D615BEC74D7}">
  <sheetPr codeName="Sheet7">
    <tabColor rgb="FF1A52C2"/>
  </sheetPr>
  <dimension ref="A1:E348"/>
  <sheetViews>
    <sheetView topLeftCell="A30" zoomScale="90" zoomScaleNormal="90" workbookViewId="0">
      <selection activeCell="E1" sqref="E1"/>
    </sheetView>
  </sheetViews>
  <sheetFormatPr defaultColWidth="9.1796875" defaultRowHeight="12.5" x14ac:dyDescent="0.25"/>
  <cols>
    <col min="1" max="1" width="45.54296875" style="324" customWidth="1"/>
    <col min="2" max="2" width="18.81640625" style="324" bestFit="1" customWidth="1"/>
    <col min="3" max="3" width="15.81640625" style="324" bestFit="1" customWidth="1"/>
    <col min="4" max="4" width="29.54296875" style="324" customWidth="1"/>
    <col min="5" max="5" width="29.26953125" style="324" customWidth="1"/>
    <col min="6" max="16384" width="9.1796875" style="324"/>
  </cols>
  <sheetData>
    <row r="1" spans="1:5" x14ac:dyDescent="0.25">
      <c r="A1" s="342"/>
      <c r="B1" s="343"/>
      <c r="C1" s="343"/>
      <c r="D1" s="343"/>
      <c r="E1" s="344" t="str">
        <f>'2.Audit Plan'!E1</f>
        <v>Version 2.1 July 2023</v>
      </c>
    </row>
    <row r="2" spans="1:5" ht="19.5" x14ac:dyDescent="0.35">
      <c r="A2" s="610" t="s">
        <v>276</v>
      </c>
      <c r="B2" s="611"/>
      <c r="C2" s="611"/>
      <c r="D2" s="611"/>
      <c r="E2" s="612"/>
    </row>
    <row r="3" spans="1:5" ht="36.75" customHeight="1" x14ac:dyDescent="0.3">
      <c r="A3" s="613" t="str">
        <f>'1.Application Form'!A3:K3</f>
        <v>For Supply Chain Certificate Holders &amp; Applicants
Single site and multi-site certification</v>
      </c>
      <c r="B3" s="614"/>
      <c r="C3" s="614"/>
      <c r="D3" s="614"/>
      <c r="E3" s="615"/>
    </row>
    <row r="4" spans="1:5" ht="14" x14ac:dyDescent="0.3">
      <c r="A4" s="616" t="str">
        <f>'1.Application Form'!A4:K4</f>
        <v>Sustainable Agriculture Standard 2020</v>
      </c>
      <c r="B4" s="617"/>
      <c r="C4" s="617"/>
      <c r="D4" s="617"/>
      <c r="E4" s="618"/>
    </row>
    <row r="5" spans="1:5" ht="11.25" customHeight="1" x14ac:dyDescent="0.25"/>
    <row r="6" spans="1:5" x14ac:dyDescent="0.25">
      <c r="A6" s="619" t="s">
        <v>277</v>
      </c>
      <c r="B6" s="620"/>
      <c r="C6" s="620"/>
      <c r="D6" s="620"/>
      <c r="E6" s="621"/>
    </row>
    <row r="7" spans="1:5" ht="26.25" customHeight="1" x14ac:dyDescent="0.25">
      <c r="A7" s="510" t="s">
        <v>278</v>
      </c>
      <c r="B7" s="511"/>
      <c r="C7" s="511"/>
      <c r="D7" s="511"/>
      <c r="E7" s="531"/>
    </row>
    <row r="8" spans="1:5" ht="7.5" customHeight="1" x14ac:dyDescent="0.25"/>
    <row r="9" spans="1:5" x14ac:dyDescent="0.25">
      <c r="A9" s="345" t="s">
        <v>279</v>
      </c>
      <c r="B9" s="249"/>
    </row>
    <row r="10" spans="1:5" x14ac:dyDescent="0.25">
      <c r="A10" s="190" t="s">
        <v>280</v>
      </c>
      <c r="B10" s="268"/>
      <c r="D10" s="346" t="s">
        <v>281</v>
      </c>
      <c r="E10" s="250"/>
    </row>
    <row r="11" spans="1:5" x14ac:dyDescent="0.25">
      <c r="A11" s="190" t="s">
        <v>282</v>
      </c>
      <c r="B11" s="268"/>
      <c r="D11" s="347" t="s">
        <v>283</v>
      </c>
      <c r="E11" s="348"/>
    </row>
    <row r="12" spans="1:5" x14ac:dyDescent="0.25">
      <c r="A12" s="190" t="s">
        <v>284</v>
      </c>
      <c r="B12" s="349"/>
      <c r="D12" s="623" t="s">
        <v>285</v>
      </c>
      <c r="E12" s="624"/>
    </row>
    <row r="13" spans="1:5" x14ac:dyDescent="0.25">
      <c r="D13" s="601"/>
      <c r="E13" s="602"/>
    </row>
    <row r="14" spans="1:5" x14ac:dyDescent="0.25">
      <c r="A14" s="248" t="s">
        <v>286</v>
      </c>
      <c r="B14" s="249"/>
      <c r="D14" s="603"/>
      <c r="E14" s="604"/>
    </row>
    <row r="15" spans="1:5" x14ac:dyDescent="0.25">
      <c r="A15" s="248" t="s">
        <v>287</v>
      </c>
      <c r="B15" s="350"/>
      <c r="D15" s="603"/>
      <c r="E15" s="604"/>
    </row>
    <row r="16" spans="1:5" x14ac:dyDescent="0.25">
      <c r="D16" s="603"/>
      <c r="E16" s="604"/>
    </row>
    <row r="17" spans="1:5" x14ac:dyDescent="0.25">
      <c r="A17" s="351" t="s">
        <v>288</v>
      </c>
      <c r="B17" s="352"/>
      <c r="D17" s="603"/>
      <c r="E17" s="604"/>
    </row>
    <row r="18" spans="1:5" x14ac:dyDescent="0.25">
      <c r="A18" s="353" t="s">
        <v>289</v>
      </c>
      <c r="B18" s="352"/>
      <c r="D18" s="603"/>
      <c r="E18" s="604"/>
    </row>
    <row r="19" spans="1:5" x14ac:dyDescent="0.25">
      <c r="A19" s="190" t="s">
        <v>290</v>
      </c>
      <c r="B19" s="354"/>
      <c r="D19" s="603"/>
      <c r="E19" s="604"/>
    </row>
    <row r="20" spans="1:5" x14ac:dyDescent="0.25">
      <c r="A20" s="193" t="s">
        <v>291</v>
      </c>
      <c r="B20" s="349"/>
      <c r="D20" s="603"/>
      <c r="E20" s="604"/>
    </row>
    <row r="21" spans="1:5" x14ac:dyDescent="0.25">
      <c r="A21" s="347" t="s">
        <v>292</v>
      </c>
      <c r="B21" s="348"/>
      <c r="D21" s="603"/>
      <c r="E21" s="604"/>
    </row>
    <row r="22" spans="1:5" x14ac:dyDescent="0.25">
      <c r="A22" s="347" t="s">
        <v>293</v>
      </c>
      <c r="B22" s="348"/>
      <c r="D22" s="603"/>
      <c r="E22" s="604"/>
    </row>
    <row r="23" spans="1:5" x14ac:dyDescent="0.25">
      <c r="A23" s="347" t="s">
        <v>326</v>
      </c>
      <c r="B23" s="348"/>
      <c r="D23" s="603"/>
      <c r="E23" s="604"/>
    </row>
    <row r="24" spans="1:5" x14ac:dyDescent="0.25">
      <c r="A24" s="347" t="s">
        <v>328</v>
      </c>
      <c r="B24" s="348"/>
      <c r="D24" s="603"/>
      <c r="E24" s="604"/>
    </row>
    <row r="25" spans="1:5" x14ac:dyDescent="0.25">
      <c r="D25" s="603"/>
      <c r="E25" s="604"/>
    </row>
    <row r="26" spans="1:5" ht="13.5" customHeight="1" x14ac:dyDescent="0.3">
      <c r="A26" s="355" t="s">
        <v>294</v>
      </c>
      <c r="B26" s="356"/>
      <c r="C26" s="357"/>
      <c r="D26" s="603"/>
      <c r="E26" s="604"/>
    </row>
    <row r="27" spans="1:5" ht="13.5" customHeight="1" x14ac:dyDescent="0.3">
      <c r="A27" s="347" t="s">
        <v>295</v>
      </c>
      <c r="B27" s="348"/>
      <c r="C27" s="357"/>
      <c r="D27" s="603"/>
      <c r="E27" s="604"/>
    </row>
    <row r="28" spans="1:5" ht="13.5" customHeight="1" x14ac:dyDescent="0.3">
      <c r="A28" s="355" t="s">
        <v>296</v>
      </c>
      <c r="B28" s="356"/>
      <c r="C28" s="357"/>
      <c r="D28" s="603"/>
      <c r="E28" s="604"/>
    </row>
    <row r="29" spans="1:5" ht="13.5" customHeight="1" x14ac:dyDescent="0.3">
      <c r="A29" s="347" t="s">
        <v>297</v>
      </c>
      <c r="B29" s="356"/>
      <c r="C29" s="357"/>
      <c r="D29" s="603"/>
      <c r="E29" s="604"/>
    </row>
    <row r="30" spans="1:5" ht="13.5" customHeight="1" x14ac:dyDescent="0.3">
      <c r="A30" s="347" t="s">
        <v>298</v>
      </c>
      <c r="B30" s="348"/>
      <c r="C30" s="357"/>
      <c r="D30" s="605"/>
      <c r="E30" s="606"/>
    </row>
    <row r="32" spans="1:5" x14ac:dyDescent="0.25">
      <c r="B32" s="358" t="s">
        <v>299</v>
      </c>
      <c r="C32" s="359" t="s">
        <v>300</v>
      </c>
      <c r="D32" s="622" t="s">
        <v>301</v>
      </c>
      <c r="E32" s="622"/>
    </row>
    <row r="33" spans="1:5" x14ac:dyDescent="0.25">
      <c r="A33" s="360" t="s">
        <v>302</v>
      </c>
      <c r="B33" s="361"/>
      <c r="C33" s="337">
        <f>'2.Audit Plan'!B78</f>
        <v>0</v>
      </c>
      <c r="D33" s="625"/>
      <c r="E33" s="626"/>
    </row>
    <row r="34" spans="1:5" x14ac:dyDescent="0.25">
      <c r="A34" s="362" t="s">
        <v>258</v>
      </c>
      <c r="B34" s="363">
        <f>COUNTA(C39:C348)</f>
        <v>0</v>
      </c>
      <c r="C34" s="337">
        <f>'2.Audit Plan'!B76</f>
        <v>0</v>
      </c>
      <c r="D34" s="627"/>
      <c r="E34" s="628"/>
    </row>
    <row r="36" spans="1:5" x14ac:dyDescent="0.25">
      <c r="A36" s="619"/>
      <c r="B36" s="620"/>
      <c r="C36" s="620"/>
      <c r="D36" s="620"/>
      <c r="E36" s="621"/>
    </row>
    <row r="37" spans="1:5" ht="27.75" customHeight="1" x14ac:dyDescent="0.25">
      <c r="A37" s="510" t="s">
        <v>303</v>
      </c>
      <c r="B37" s="511"/>
      <c r="C37" s="511"/>
      <c r="D37" s="511"/>
      <c r="E37" s="531"/>
    </row>
    <row r="38" spans="1:5" ht="25.5" customHeight="1" x14ac:dyDescent="0.25">
      <c r="A38" s="299" t="s">
        <v>304</v>
      </c>
      <c r="B38" s="299" t="s">
        <v>305</v>
      </c>
      <c r="C38" s="299" t="s">
        <v>306</v>
      </c>
      <c r="D38" s="299" t="s">
        <v>307</v>
      </c>
      <c r="E38" s="300" t="s">
        <v>308</v>
      </c>
    </row>
    <row r="39" spans="1:5" x14ac:dyDescent="0.25">
      <c r="A39" s="364"/>
      <c r="B39" s="364"/>
      <c r="C39" s="364"/>
      <c r="D39" s="364"/>
      <c r="E39" s="364"/>
    </row>
    <row r="40" spans="1:5" x14ac:dyDescent="0.25">
      <c r="A40" s="364"/>
      <c r="B40" s="364"/>
      <c r="C40" s="364"/>
      <c r="D40" s="364"/>
      <c r="E40" s="364"/>
    </row>
    <row r="41" spans="1:5" x14ac:dyDescent="0.25">
      <c r="A41" s="364"/>
      <c r="B41" s="364"/>
      <c r="C41" s="364"/>
      <c r="D41" s="364"/>
      <c r="E41" s="364"/>
    </row>
    <row r="42" spans="1:5" x14ac:dyDescent="0.25">
      <c r="A42" s="364"/>
      <c r="B42" s="364"/>
      <c r="C42" s="364"/>
      <c r="D42" s="364"/>
      <c r="E42" s="364"/>
    </row>
    <row r="43" spans="1:5" x14ac:dyDescent="0.25">
      <c r="A43" s="364"/>
      <c r="B43" s="364"/>
      <c r="C43" s="364"/>
      <c r="D43" s="364"/>
      <c r="E43" s="364"/>
    </row>
    <row r="44" spans="1:5" x14ac:dyDescent="0.25">
      <c r="A44" s="364"/>
      <c r="B44" s="364"/>
      <c r="C44" s="364"/>
      <c r="D44" s="364"/>
      <c r="E44" s="364"/>
    </row>
    <row r="45" spans="1:5" x14ac:dyDescent="0.25">
      <c r="A45" s="364"/>
      <c r="B45" s="364"/>
      <c r="C45" s="364"/>
      <c r="D45" s="364"/>
      <c r="E45" s="364"/>
    </row>
    <row r="46" spans="1:5" x14ac:dyDescent="0.25">
      <c r="A46" s="364"/>
      <c r="B46" s="364"/>
      <c r="C46" s="364"/>
      <c r="D46" s="364"/>
      <c r="E46" s="364"/>
    </row>
    <row r="47" spans="1:5" x14ac:dyDescent="0.25">
      <c r="A47" s="364"/>
      <c r="B47" s="364"/>
      <c r="C47" s="364"/>
      <c r="D47" s="364"/>
      <c r="E47" s="364"/>
    </row>
    <row r="48" spans="1:5" x14ac:dyDescent="0.25">
      <c r="A48" s="364"/>
      <c r="B48" s="364"/>
      <c r="C48" s="364"/>
      <c r="D48" s="364"/>
      <c r="E48" s="364"/>
    </row>
    <row r="49" spans="1:5" x14ac:dyDescent="0.25">
      <c r="A49" s="364"/>
      <c r="B49" s="364"/>
      <c r="C49" s="364"/>
      <c r="D49" s="364"/>
      <c r="E49" s="364"/>
    </row>
    <row r="50" spans="1:5" x14ac:dyDescent="0.25">
      <c r="A50" s="364"/>
      <c r="B50" s="364"/>
      <c r="C50" s="364"/>
      <c r="D50" s="364"/>
      <c r="E50" s="364"/>
    </row>
    <row r="51" spans="1:5" x14ac:dyDescent="0.25">
      <c r="A51" s="364"/>
      <c r="B51" s="364"/>
      <c r="C51" s="364"/>
      <c r="D51" s="364"/>
      <c r="E51" s="364"/>
    </row>
    <row r="52" spans="1:5" x14ac:dyDescent="0.25">
      <c r="A52" s="364"/>
      <c r="B52" s="364"/>
      <c r="C52" s="364"/>
      <c r="D52" s="364"/>
      <c r="E52" s="364"/>
    </row>
    <row r="53" spans="1:5" x14ac:dyDescent="0.25">
      <c r="A53" s="364"/>
      <c r="B53" s="364"/>
      <c r="C53" s="364"/>
      <c r="D53" s="364"/>
      <c r="E53" s="364"/>
    </row>
    <row r="54" spans="1:5" x14ac:dyDescent="0.25">
      <c r="A54" s="364"/>
      <c r="B54" s="364"/>
      <c r="C54" s="364"/>
      <c r="D54" s="364"/>
      <c r="E54" s="364"/>
    </row>
    <row r="55" spans="1:5" x14ac:dyDescent="0.25">
      <c r="A55" s="364"/>
      <c r="B55" s="364"/>
      <c r="C55" s="364"/>
      <c r="D55" s="364"/>
      <c r="E55" s="364"/>
    </row>
    <row r="56" spans="1:5" x14ac:dyDescent="0.25">
      <c r="A56" s="364"/>
      <c r="B56" s="364"/>
      <c r="C56" s="364"/>
      <c r="D56" s="364"/>
      <c r="E56" s="364"/>
    </row>
    <row r="57" spans="1:5" x14ac:dyDescent="0.25">
      <c r="A57" s="364"/>
      <c r="B57" s="364"/>
      <c r="C57" s="364"/>
      <c r="D57" s="364"/>
      <c r="E57" s="364"/>
    </row>
    <row r="58" spans="1:5" x14ac:dyDescent="0.25">
      <c r="A58" s="364"/>
      <c r="B58" s="364"/>
      <c r="C58" s="364"/>
      <c r="D58" s="364"/>
      <c r="E58" s="364"/>
    </row>
    <row r="59" spans="1:5" x14ac:dyDescent="0.25">
      <c r="A59" s="364"/>
      <c r="B59" s="364"/>
      <c r="C59" s="364"/>
      <c r="D59" s="364"/>
      <c r="E59" s="364"/>
    </row>
    <row r="60" spans="1:5" x14ac:dyDescent="0.25">
      <c r="A60" s="364"/>
      <c r="B60" s="364"/>
      <c r="C60" s="364"/>
      <c r="D60" s="364"/>
      <c r="E60" s="364"/>
    </row>
    <row r="61" spans="1:5" x14ac:dyDescent="0.25">
      <c r="A61" s="364"/>
      <c r="B61" s="364"/>
      <c r="C61" s="364"/>
      <c r="D61" s="364"/>
      <c r="E61" s="364"/>
    </row>
    <row r="62" spans="1:5" x14ac:dyDescent="0.25">
      <c r="A62" s="364"/>
      <c r="B62" s="364"/>
      <c r="C62" s="364"/>
      <c r="D62" s="364"/>
      <c r="E62" s="364"/>
    </row>
    <row r="63" spans="1:5" x14ac:dyDescent="0.25">
      <c r="A63" s="364"/>
      <c r="B63" s="364"/>
      <c r="C63" s="364"/>
      <c r="D63" s="364"/>
      <c r="E63" s="364"/>
    </row>
    <row r="64" spans="1:5" x14ac:dyDescent="0.25">
      <c r="A64" s="364"/>
      <c r="B64" s="364"/>
      <c r="C64" s="364"/>
      <c r="D64" s="364"/>
      <c r="E64" s="364"/>
    </row>
    <row r="65" spans="1:5" x14ac:dyDescent="0.25">
      <c r="A65" s="364"/>
      <c r="B65" s="364"/>
      <c r="C65" s="364"/>
      <c r="D65" s="364"/>
      <c r="E65" s="364"/>
    </row>
    <row r="66" spans="1:5" x14ac:dyDescent="0.25">
      <c r="A66" s="364"/>
      <c r="B66" s="364"/>
      <c r="C66" s="364"/>
      <c r="D66" s="364"/>
      <c r="E66" s="364"/>
    </row>
    <row r="67" spans="1:5" x14ac:dyDescent="0.25">
      <c r="A67" s="364"/>
      <c r="B67" s="364"/>
      <c r="C67" s="364"/>
      <c r="D67" s="364"/>
      <c r="E67" s="364"/>
    </row>
    <row r="68" spans="1:5" x14ac:dyDescent="0.25">
      <c r="A68" s="364"/>
      <c r="B68" s="364"/>
      <c r="C68" s="364"/>
      <c r="D68" s="364"/>
      <c r="E68" s="364"/>
    </row>
    <row r="69" spans="1:5" x14ac:dyDescent="0.25">
      <c r="A69" s="364"/>
      <c r="B69" s="364"/>
      <c r="C69" s="364"/>
      <c r="D69" s="364"/>
      <c r="E69" s="364"/>
    </row>
    <row r="70" spans="1:5" x14ac:dyDescent="0.25">
      <c r="A70" s="364"/>
      <c r="B70" s="364"/>
      <c r="C70" s="364"/>
      <c r="D70" s="364"/>
      <c r="E70" s="364"/>
    </row>
    <row r="71" spans="1:5" x14ac:dyDescent="0.25">
      <c r="A71" s="364"/>
      <c r="B71" s="364"/>
      <c r="C71" s="364"/>
      <c r="D71" s="364"/>
      <c r="E71" s="364"/>
    </row>
    <row r="72" spans="1:5" x14ac:dyDescent="0.25">
      <c r="A72" s="364"/>
      <c r="B72" s="364"/>
      <c r="C72" s="364"/>
      <c r="D72" s="364"/>
      <c r="E72" s="364"/>
    </row>
    <row r="73" spans="1:5" x14ac:dyDescent="0.25">
      <c r="A73" s="364"/>
      <c r="B73" s="364"/>
      <c r="C73" s="364"/>
      <c r="D73" s="364"/>
      <c r="E73" s="364"/>
    </row>
    <row r="74" spans="1:5" x14ac:dyDescent="0.25">
      <c r="A74" s="364"/>
      <c r="B74" s="364"/>
      <c r="C74" s="364"/>
      <c r="D74" s="364"/>
      <c r="E74" s="364"/>
    </row>
    <row r="75" spans="1:5" x14ac:dyDescent="0.25">
      <c r="A75" s="364"/>
      <c r="B75" s="364"/>
      <c r="C75" s="364"/>
      <c r="D75" s="364"/>
      <c r="E75" s="364"/>
    </row>
    <row r="76" spans="1:5" x14ac:dyDescent="0.25">
      <c r="A76" s="364"/>
      <c r="B76" s="364"/>
      <c r="C76" s="364"/>
      <c r="D76" s="364"/>
      <c r="E76" s="364"/>
    </row>
    <row r="77" spans="1:5" x14ac:dyDescent="0.25">
      <c r="A77" s="364"/>
      <c r="B77" s="364"/>
      <c r="C77" s="364"/>
      <c r="D77" s="364"/>
      <c r="E77" s="364"/>
    </row>
    <row r="78" spans="1:5" x14ac:dyDescent="0.25">
      <c r="A78" s="364"/>
      <c r="B78" s="364"/>
      <c r="C78" s="364"/>
      <c r="D78" s="364"/>
      <c r="E78" s="364"/>
    </row>
    <row r="79" spans="1:5" x14ac:dyDescent="0.25">
      <c r="A79" s="364"/>
      <c r="B79" s="364"/>
      <c r="C79" s="364"/>
      <c r="D79" s="364"/>
      <c r="E79" s="364"/>
    </row>
    <row r="80" spans="1:5" x14ac:dyDescent="0.25">
      <c r="A80" s="364"/>
      <c r="B80" s="364"/>
      <c r="C80" s="364"/>
      <c r="D80" s="364"/>
      <c r="E80" s="364"/>
    </row>
    <row r="81" spans="1:5" x14ac:dyDescent="0.25">
      <c r="A81" s="364"/>
      <c r="B81" s="364"/>
      <c r="C81" s="364"/>
      <c r="D81" s="364"/>
      <c r="E81" s="364"/>
    </row>
    <row r="82" spans="1:5" x14ac:dyDescent="0.25">
      <c r="A82" s="364"/>
      <c r="B82" s="364"/>
      <c r="C82" s="364"/>
      <c r="D82" s="364"/>
      <c r="E82" s="364"/>
    </row>
    <row r="83" spans="1:5" x14ac:dyDescent="0.25">
      <c r="A83" s="364"/>
      <c r="B83" s="364"/>
      <c r="C83" s="364"/>
      <c r="D83" s="364"/>
      <c r="E83" s="364"/>
    </row>
    <row r="84" spans="1:5" x14ac:dyDescent="0.25">
      <c r="A84" s="364"/>
      <c r="B84" s="364"/>
      <c r="C84" s="364"/>
      <c r="D84" s="364"/>
      <c r="E84" s="364"/>
    </row>
    <row r="85" spans="1:5" x14ac:dyDescent="0.25">
      <c r="A85" s="364"/>
      <c r="B85" s="364"/>
      <c r="C85" s="364"/>
      <c r="D85" s="364"/>
      <c r="E85" s="364"/>
    </row>
    <row r="86" spans="1:5" x14ac:dyDescent="0.25">
      <c r="A86" s="364"/>
      <c r="B86" s="364"/>
      <c r="C86" s="364"/>
      <c r="D86" s="364"/>
      <c r="E86" s="364"/>
    </row>
    <row r="87" spans="1:5" x14ac:dyDescent="0.25">
      <c r="A87" s="364"/>
      <c r="B87" s="364"/>
      <c r="C87" s="364"/>
      <c r="D87" s="364"/>
      <c r="E87" s="364"/>
    </row>
    <row r="88" spans="1:5" x14ac:dyDescent="0.25">
      <c r="A88" s="364"/>
      <c r="B88" s="364"/>
      <c r="C88" s="364"/>
      <c r="D88" s="364"/>
      <c r="E88" s="364"/>
    </row>
    <row r="89" spans="1:5" x14ac:dyDescent="0.25">
      <c r="A89" s="364"/>
      <c r="B89" s="364"/>
      <c r="C89" s="364"/>
      <c r="D89" s="364"/>
      <c r="E89" s="364"/>
    </row>
    <row r="90" spans="1:5" x14ac:dyDescent="0.25">
      <c r="A90" s="364"/>
      <c r="B90" s="364"/>
      <c r="C90" s="364"/>
      <c r="D90" s="364"/>
      <c r="E90" s="364"/>
    </row>
    <row r="91" spans="1:5" x14ac:dyDescent="0.25">
      <c r="A91" s="364"/>
      <c r="B91" s="364"/>
      <c r="C91" s="364"/>
      <c r="D91" s="364"/>
      <c r="E91" s="364"/>
    </row>
    <row r="92" spans="1:5" x14ac:dyDescent="0.25">
      <c r="A92" s="364"/>
      <c r="B92" s="364"/>
      <c r="C92" s="364"/>
      <c r="D92" s="364"/>
      <c r="E92" s="364"/>
    </row>
    <row r="93" spans="1:5" x14ac:dyDescent="0.25">
      <c r="A93" s="364"/>
      <c r="B93" s="364"/>
      <c r="C93" s="364"/>
      <c r="D93" s="364"/>
      <c r="E93" s="364"/>
    </row>
    <row r="94" spans="1:5" x14ac:dyDescent="0.25">
      <c r="A94" s="364"/>
      <c r="B94" s="364"/>
      <c r="C94" s="364"/>
      <c r="D94" s="364"/>
      <c r="E94" s="364"/>
    </row>
    <row r="95" spans="1:5" x14ac:dyDescent="0.25">
      <c r="A95" s="364"/>
      <c r="B95" s="364"/>
      <c r="C95" s="364"/>
      <c r="D95" s="364"/>
      <c r="E95" s="364"/>
    </row>
    <row r="96" spans="1:5" x14ac:dyDescent="0.25">
      <c r="A96" s="364"/>
      <c r="B96" s="364"/>
      <c r="C96" s="364"/>
      <c r="D96" s="364"/>
      <c r="E96" s="364"/>
    </row>
    <row r="97" spans="1:5" x14ac:dyDescent="0.25">
      <c r="A97" s="364"/>
      <c r="B97" s="364"/>
      <c r="C97" s="364"/>
      <c r="D97" s="364"/>
      <c r="E97" s="364"/>
    </row>
    <row r="98" spans="1:5" x14ac:dyDescent="0.25">
      <c r="A98" s="364"/>
      <c r="B98" s="364"/>
      <c r="C98" s="364"/>
      <c r="D98" s="364"/>
      <c r="E98" s="364"/>
    </row>
    <row r="99" spans="1:5" x14ac:dyDescent="0.25">
      <c r="A99" s="364"/>
      <c r="B99" s="364"/>
      <c r="C99" s="364"/>
      <c r="D99" s="364"/>
      <c r="E99" s="364"/>
    </row>
    <row r="100" spans="1:5" x14ac:dyDescent="0.25">
      <c r="A100" s="364"/>
      <c r="B100" s="364"/>
      <c r="C100" s="364"/>
      <c r="D100" s="364"/>
      <c r="E100" s="364"/>
    </row>
    <row r="101" spans="1:5" x14ac:dyDescent="0.25">
      <c r="A101" s="364"/>
      <c r="B101" s="364"/>
      <c r="C101" s="364"/>
      <c r="D101" s="364"/>
      <c r="E101" s="364"/>
    </row>
    <row r="102" spans="1:5" x14ac:dyDescent="0.25">
      <c r="A102" s="364"/>
      <c r="B102" s="364"/>
      <c r="C102" s="364"/>
      <c r="D102" s="364"/>
      <c r="E102" s="364"/>
    </row>
    <row r="103" spans="1:5" x14ac:dyDescent="0.25">
      <c r="A103" s="364"/>
      <c r="B103" s="364"/>
      <c r="C103" s="364"/>
      <c r="D103" s="364"/>
      <c r="E103" s="364"/>
    </row>
    <row r="104" spans="1:5" x14ac:dyDescent="0.25">
      <c r="A104" s="364"/>
      <c r="B104" s="364"/>
      <c r="C104" s="364"/>
      <c r="D104" s="364"/>
      <c r="E104" s="364"/>
    </row>
    <row r="105" spans="1:5" x14ac:dyDescent="0.25">
      <c r="A105" s="364"/>
      <c r="B105" s="364"/>
      <c r="C105" s="364"/>
      <c r="D105" s="364"/>
      <c r="E105" s="364"/>
    </row>
    <row r="106" spans="1:5" x14ac:dyDescent="0.25">
      <c r="A106" s="364"/>
      <c r="B106" s="364"/>
      <c r="C106" s="364"/>
      <c r="D106" s="364"/>
      <c r="E106" s="364"/>
    </row>
    <row r="107" spans="1:5" x14ac:dyDescent="0.25">
      <c r="A107" s="364"/>
      <c r="B107" s="364"/>
      <c r="C107" s="364"/>
      <c r="D107" s="364"/>
      <c r="E107" s="364"/>
    </row>
    <row r="108" spans="1:5" x14ac:dyDescent="0.25">
      <c r="A108" s="364"/>
      <c r="B108" s="364"/>
      <c r="C108" s="364"/>
      <c r="D108" s="364"/>
      <c r="E108" s="364"/>
    </row>
    <row r="109" spans="1:5" x14ac:dyDescent="0.25">
      <c r="A109" s="364"/>
      <c r="B109" s="364"/>
      <c r="C109" s="364"/>
      <c r="D109" s="364"/>
      <c r="E109" s="364"/>
    </row>
    <row r="110" spans="1:5" x14ac:dyDescent="0.25">
      <c r="A110" s="364"/>
      <c r="B110" s="364"/>
      <c r="C110" s="364"/>
      <c r="D110" s="364"/>
      <c r="E110" s="364"/>
    </row>
    <row r="111" spans="1:5" x14ac:dyDescent="0.25">
      <c r="A111" s="364"/>
      <c r="B111" s="364"/>
      <c r="C111" s="364"/>
      <c r="D111" s="364"/>
      <c r="E111" s="364"/>
    </row>
    <row r="112" spans="1:5" x14ac:dyDescent="0.25">
      <c r="A112" s="364"/>
      <c r="B112" s="364"/>
      <c r="C112" s="364"/>
      <c r="D112" s="364"/>
      <c r="E112" s="364"/>
    </row>
    <row r="113" spans="1:5" x14ac:dyDescent="0.25">
      <c r="A113" s="364"/>
      <c r="B113" s="364"/>
      <c r="C113" s="364"/>
      <c r="D113" s="364"/>
      <c r="E113" s="364"/>
    </row>
    <row r="114" spans="1:5" x14ac:dyDescent="0.25">
      <c r="A114" s="364"/>
      <c r="B114" s="364"/>
      <c r="C114" s="364"/>
      <c r="D114" s="364"/>
      <c r="E114" s="364"/>
    </row>
    <row r="115" spans="1:5" x14ac:dyDescent="0.25">
      <c r="A115" s="364"/>
      <c r="B115" s="364"/>
      <c r="C115" s="364"/>
      <c r="D115" s="364"/>
      <c r="E115" s="364"/>
    </row>
    <row r="116" spans="1:5" x14ac:dyDescent="0.25">
      <c r="A116" s="364"/>
      <c r="B116" s="364"/>
      <c r="C116" s="364"/>
      <c r="D116" s="364"/>
      <c r="E116" s="364"/>
    </row>
    <row r="117" spans="1:5" x14ac:dyDescent="0.25">
      <c r="A117" s="364"/>
      <c r="B117" s="364"/>
      <c r="C117" s="364"/>
      <c r="D117" s="364"/>
      <c r="E117" s="364"/>
    </row>
    <row r="118" spans="1:5" x14ac:dyDescent="0.25">
      <c r="A118" s="364"/>
      <c r="B118" s="364"/>
      <c r="C118" s="364"/>
      <c r="D118" s="364"/>
      <c r="E118" s="364"/>
    </row>
    <row r="119" spans="1:5" x14ac:dyDescent="0.25">
      <c r="A119" s="364"/>
      <c r="B119" s="364"/>
      <c r="C119" s="364"/>
      <c r="D119" s="364"/>
      <c r="E119" s="364"/>
    </row>
    <row r="120" spans="1:5" x14ac:dyDescent="0.25">
      <c r="A120" s="364"/>
      <c r="B120" s="364"/>
      <c r="C120" s="364"/>
      <c r="D120" s="364"/>
      <c r="E120" s="364"/>
    </row>
    <row r="121" spans="1:5" x14ac:dyDescent="0.25">
      <c r="A121" s="364"/>
      <c r="B121" s="364"/>
      <c r="C121" s="364"/>
      <c r="D121" s="364"/>
      <c r="E121" s="364"/>
    </row>
    <row r="122" spans="1:5" x14ac:dyDescent="0.25">
      <c r="A122" s="364"/>
      <c r="B122" s="364"/>
      <c r="C122" s="364"/>
      <c r="D122" s="364"/>
      <c r="E122" s="364"/>
    </row>
    <row r="123" spans="1:5" x14ac:dyDescent="0.25">
      <c r="A123" s="364"/>
      <c r="B123" s="364"/>
      <c r="C123" s="364"/>
      <c r="D123" s="364"/>
      <c r="E123" s="364"/>
    </row>
    <row r="124" spans="1:5" x14ac:dyDescent="0.25">
      <c r="A124" s="364"/>
      <c r="B124" s="364"/>
      <c r="C124" s="364"/>
      <c r="D124" s="364"/>
      <c r="E124" s="364"/>
    </row>
    <row r="125" spans="1:5" x14ac:dyDescent="0.25">
      <c r="A125" s="364"/>
      <c r="B125" s="364"/>
      <c r="C125" s="364"/>
      <c r="D125" s="364"/>
      <c r="E125" s="364"/>
    </row>
    <row r="126" spans="1:5" x14ac:dyDescent="0.25">
      <c r="A126" s="364"/>
      <c r="B126" s="364"/>
      <c r="C126" s="364"/>
      <c r="D126" s="364"/>
      <c r="E126" s="364"/>
    </row>
    <row r="127" spans="1:5" x14ac:dyDescent="0.25">
      <c r="A127" s="364"/>
      <c r="B127" s="364"/>
      <c r="C127" s="364"/>
      <c r="D127" s="364"/>
      <c r="E127" s="364"/>
    </row>
    <row r="128" spans="1:5" x14ac:dyDescent="0.25">
      <c r="A128" s="364"/>
      <c r="B128" s="364"/>
      <c r="C128" s="364"/>
      <c r="D128" s="364"/>
      <c r="E128" s="364"/>
    </row>
    <row r="129" spans="1:5" x14ac:dyDescent="0.25">
      <c r="A129" s="364"/>
      <c r="B129" s="364"/>
      <c r="C129" s="364"/>
      <c r="D129" s="364"/>
      <c r="E129" s="364"/>
    </row>
    <row r="130" spans="1:5" x14ac:dyDescent="0.25">
      <c r="A130" s="364"/>
      <c r="B130" s="364"/>
      <c r="C130" s="364"/>
      <c r="D130" s="364"/>
      <c r="E130" s="364"/>
    </row>
    <row r="131" spans="1:5" x14ac:dyDescent="0.25">
      <c r="A131" s="364"/>
      <c r="B131" s="364"/>
      <c r="C131" s="364"/>
      <c r="D131" s="364"/>
      <c r="E131" s="364"/>
    </row>
    <row r="132" spans="1:5" x14ac:dyDescent="0.25">
      <c r="A132" s="364"/>
      <c r="B132" s="364"/>
      <c r="C132" s="364"/>
      <c r="D132" s="364"/>
      <c r="E132" s="364"/>
    </row>
    <row r="133" spans="1:5" x14ac:dyDescent="0.25">
      <c r="A133" s="364"/>
      <c r="B133" s="364"/>
      <c r="C133" s="364"/>
      <c r="D133" s="364"/>
      <c r="E133" s="364"/>
    </row>
    <row r="134" spans="1:5" x14ac:dyDescent="0.25">
      <c r="A134" s="364"/>
      <c r="B134" s="364"/>
      <c r="C134" s="364"/>
      <c r="D134" s="364"/>
      <c r="E134" s="364"/>
    </row>
    <row r="135" spans="1:5" x14ac:dyDescent="0.25">
      <c r="A135" s="364"/>
      <c r="B135" s="364"/>
      <c r="C135" s="364"/>
      <c r="D135" s="364"/>
      <c r="E135" s="364"/>
    </row>
    <row r="136" spans="1:5" x14ac:dyDescent="0.25">
      <c r="A136" s="364"/>
      <c r="B136" s="364"/>
      <c r="C136" s="364"/>
      <c r="D136" s="364"/>
      <c r="E136" s="364"/>
    </row>
    <row r="137" spans="1:5" x14ac:dyDescent="0.25">
      <c r="A137" s="364"/>
      <c r="B137" s="364"/>
      <c r="C137" s="364"/>
      <c r="D137" s="364"/>
      <c r="E137" s="364"/>
    </row>
    <row r="138" spans="1:5" x14ac:dyDescent="0.25">
      <c r="A138" s="364"/>
      <c r="B138" s="364"/>
      <c r="C138" s="364"/>
      <c r="D138" s="364"/>
      <c r="E138" s="364"/>
    </row>
    <row r="139" spans="1:5" x14ac:dyDescent="0.25">
      <c r="A139" s="364"/>
      <c r="B139" s="364"/>
      <c r="C139" s="364"/>
      <c r="D139" s="364"/>
      <c r="E139" s="364"/>
    </row>
    <row r="140" spans="1:5" x14ac:dyDescent="0.25">
      <c r="A140" s="364"/>
      <c r="B140" s="364"/>
      <c r="C140" s="364"/>
      <c r="D140" s="364"/>
      <c r="E140" s="364"/>
    </row>
    <row r="141" spans="1:5" x14ac:dyDescent="0.25">
      <c r="A141" s="364"/>
      <c r="B141" s="364"/>
      <c r="C141" s="364"/>
      <c r="D141" s="364"/>
      <c r="E141" s="364"/>
    </row>
    <row r="142" spans="1:5" x14ac:dyDescent="0.25">
      <c r="A142" s="364"/>
      <c r="B142" s="364"/>
      <c r="C142" s="364"/>
      <c r="D142" s="364"/>
      <c r="E142" s="364"/>
    </row>
    <row r="143" spans="1:5" x14ac:dyDescent="0.25">
      <c r="A143" s="364"/>
      <c r="B143" s="364"/>
      <c r="C143" s="364"/>
      <c r="D143" s="364"/>
      <c r="E143" s="364"/>
    </row>
    <row r="144" spans="1:5" x14ac:dyDescent="0.25">
      <c r="A144" s="364"/>
      <c r="B144" s="364"/>
      <c r="C144" s="364"/>
      <c r="D144" s="364"/>
      <c r="E144" s="364"/>
    </row>
    <row r="145" spans="1:5" x14ac:dyDescent="0.25">
      <c r="A145" s="364"/>
      <c r="B145" s="364"/>
      <c r="C145" s="364"/>
      <c r="D145" s="364"/>
      <c r="E145" s="364"/>
    </row>
    <row r="146" spans="1:5" x14ac:dyDescent="0.25">
      <c r="A146" s="364"/>
      <c r="B146" s="364"/>
      <c r="C146" s="364"/>
      <c r="D146" s="364"/>
      <c r="E146" s="364"/>
    </row>
    <row r="147" spans="1:5" x14ac:dyDescent="0.25">
      <c r="A147" s="364"/>
      <c r="B147" s="364"/>
      <c r="C147" s="364"/>
      <c r="D147" s="364"/>
      <c r="E147" s="364"/>
    </row>
    <row r="148" spans="1:5" x14ac:dyDescent="0.25">
      <c r="A148" s="364"/>
      <c r="B148" s="364"/>
      <c r="C148" s="364"/>
      <c r="D148" s="364"/>
      <c r="E148" s="364"/>
    </row>
    <row r="149" spans="1:5" x14ac:dyDescent="0.25">
      <c r="A149" s="364"/>
      <c r="B149" s="364"/>
      <c r="C149" s="364"/>
      <c r="D149" s="364"/>
      <c r="E149" s="364"/>
    </row>
    <row r="150" spans="1:5" x14ac:dyDescent="0.25">
      <c r="A150" s="364"/>
      <c r="B150" s="364"/>
      <c r="C150" s="364"/>
      <c r="D150" s="364"/>
      <c r="E150" s="364"/>
    </row>
    <row r="151" spans="1:5" x14ac:dyDescent="0.25">
      <c r="A151" s="364"/>
      <c r="B151" s="364"/>
      <c r="C151" s="364"/>
      <c r="D151" s="364"/>
      <c r="E151" s="364"/>
    </row>
    <row r="152" spans="1:5" x14ac:dyDescent="0.25">
      <c r="A152" s="364"/>
      <c r="B152" s="364"/>
      <c r="C152" s="364"/>
      <c r="D152" s="364"/>
      <c r="E152" s="364"/>
    </row>
    <row r="153" spans="1:5" x14ac:dyDescent="0.25">
      <c r="A153" s="364"/>
      <c r="B153" s="364"/>
      <c r="C153" s="364"/>
      <c r="D153" s="364"/>
      <c r="E153" s="364"/>
    </row>
    <row r="154" spans="1:5" x14ac:dyDescent="0.25">
      <c r="A154" s="364"/>
      <c r="B154" s="364"/>
      <c r="C154" s="364"/>
      <c r="D154" s="364"/>
      <c r="E154" s="364"/>
    </row>
    <row r="155" spans="1:5" x14ac:dyDescent="0.25">
      <c r="A155" s="364"/>
      <c r="B155" s="364"/>
      <c r="C155" s="364"/>
      <c r="D155" s="364"/>
      <c r="E155" s="364"/>
    </row>
    <row r="156" spans="1:5" x14ac:dyDescent="0.25">
      <c r="A156" s="364"/>
      <c r="B156" s="364"/>
      <c r="C156" s="364"/>
      <c r="D156" s="364"/>
      <c r="E156" s="364"/>
    </row>
    <row r="157" spans="1:5" x14ac:dyDescent="0.25">
      <c r="A157" s="364"/>
      <c r="B157" s="364"/>
      <c r="C157" s="364"/>
      <c r="D157" s="364"/>
      <c r="E157" s="364"/>
    </row>
    <row r="158" spans="1:5" x14ac:dyDescent="0.25">
      <c r="A158" s="364"/>
      <c r="B158" s="364"/>
      <c r="C158" s="364"/>
      <c r="D158" s="364"/>
      <c r="E158" s="364"/>
    </row>
    <row r="159" spans="1:5" x14ac:dyDescent="0.25">
      <c r="A159" s="364"/>
      <c r="B159" s="364"/>
      <c r="C159" s="364"/>
      <c r="D159" s="364"/>
      <c r="E159" s="364"/>
    </row>
    <row r="160" spans="1:5" x14ac:dyDescent="0.25">
      <c r="A160" s="364"/>
      <c r="B160" s="364"/>
      <c r="C160" s="364"/>
      <c r="D160" s="364"/>
      <c r="E160" s="364"/>
    </row>
    <row r="161" spans="1:5" x14ac:dyDescent="0.25">
      <c r="A161" s="364"/>
      <c r="B161" s="364"/>
      <c r="C161" s="364"/>
      <c r="D161" s="364"/>
      <c r="E161" s="364"/>
    </row>
    <row r="162" spans="1:5" x14ac:dyDescent="0.25">
      <c r="A162" s="364"/>
      <c r="B162" s="364"/>
      <c r="C162" s="364"/>
      <c r="D162" s="364"/>
      <c r="E162" s="364"/>
    </row>
    <row r="163" spans="1:5" x14ac:dyDescent="0.25">
      <c r="A163" s="364"/>
      <c r="B163" s="364"/>
      <c r="C163" s="364"/>
      <c r="D163" s="364"/>
      <c r="E163" s="364"/>
    </row>
    <row r="164" spans="1:5" x14ac:dyDescent="0.25">
      <c r="A164" s="364"/>
      <c r="B164" s="364"/>
      <c r="C164" s="364"/>
      <c r="D164" s="364"/>
      <c r="E164" s="364"/>
    </row>
    <row r="165" spans="1:5" x14ac:dyDescent="0.25">
      <c r="A165" s="364"/>
      <c r="B165" s="364"/>
      <c r="C165" s="364"/>
      <c r="D165" s="364"/>
      <c r="E165" s="364"/>
    </row>
    <row r="166" spans="1:5" x14ac:dyDescent="0.25">
      <c r="A166" s="364"/>
      <c r="B166" s="364"/>
      <c r="C166" s="364"/>
      <c r="D166" s="364"/>
      <c r="E166" s="364"/>
    </row>
    <row r="167" spans="1:5" x14ac:dyDescent="0.25">
      <c r="A167" s="364"/>
      <c r="B167" s="364"/>
      <c r="C167" s="364"/>
      <c r="D167" s="364"/>
      <c r="E167" s="364"/>
    </row>
    <row r="168" spans="1:5" x14ac:dyDescent="0.25">
      <c r="A168" s="364"/>
      <c r="B168" s="364"/>
      <c r="C168" s="364"/>
      <c r="D168" s="364"/>
      <c r="E168" s="364"/>
    </row>
    <row r="169" spans="1:5" x14ac:dyDescent="0.25">
      <c r="A169" s="364"/>
      <c r="B169" s="364"/>
      <c r="C169" s="364"/>
      <c r="D169" s="364"/>
      <c r="E169" s="364"/>
    </row>
    <row r="170" spans="1:5" x14ac:dyDescent="0.25">
      <c r="A170" s="364"/>
      <c r="B170" s="364"/>
      <c r="C170" s="364"/>
      <c r="D170" s="364"/>
      <c r="E170" s="364"/>
    </row>
    <row r="171" spans="1:5" x14ac:dyDescent="0.25">
      <c r="A171" s="364"/>
      <c r="B171" s="364"/>
      <c r="C171" s="364"/>
      <c r="D171" s="364"/>
      <c r="E171" s="364"/>
    </row>
    <row r="172" spans="1:5" x14ac:dyDescent="0.25">
      <c r="A172" s="364"/>
      <c r="B172" s="364"/>
      <c r="C172" s="364"/>
      <c r="D172" s="364"/>
      <c r="E172" s="364"/>
    </row>
    <row r="173" spans="1:5" x14ac:dyDescent="0.25">
      <c r="A173" s="364"/>
      <c r="B173" s="364"/>
      <c r="C173" s="364"/>
      <c r="D173" s="364"/>
      <c r="E173" s="364"/>
    </row>
    <row r="174" spans="1:5" x14ac:dyDescent="0.25">
      <c r="A174" s="364"/>
      <c r="B174" s="364"/>
      <c r="C174" s="364"/>
      <c r="D174" s="364"/>
      <c r="E174" s="364"/>
    </row>
    <row r="175" spans="1:5" x14ac:dyDescent="0.25">
      <c r="A175" s="364"/>
      <c r="B175" s="364"/>
      <c r="C175" s="364"/>
      <c r="D175" s="364"/>
      <c r="E175" s="364"/>
    </row>
    <row r="176" spans="1:5" x14ac:dyDescent="0.25">
      <c r="A176" s="364"/>
      <c r="B176" s="364"/>
      <c r="C176" s="364"/>
      <c r="D176" s="364"/>
      <c r="E176" s="364"/>
    </row>
    <row r="177" spans="1:5" x14ac:dyDescent="0.25">
      <c r="A177" s="364"/>
      <c r="B177" s="364"/>
      <c r="C177" s="364"/>
      <c r="D177" s="364"/>
      <c r="E177" s="364"/>
    </row>
    <row r="178" spans="1:5" x14ac:dyDescent="0.25">
      <c r="A178" s="364"/>
      <c r="B178" s="364"/>
      <c r="C178" s="364"/>
      <c r="D178" s="364"/>
      <c r="E178" s="364"/>
    </row>
    <row r="179" spans="1:5" x14ac:dyDescent="0.25">
      <c r="A179" s="364"/>
      <c r="B179" s="364"/>
      <c r="C179" s="364"/>
      <c r="D179" s="364"/>
      <c r="E179" s="364"/>
    </row>
    <row r="180" spans="1:5" x14ac:dyDescent="0.25">
      <c r="A180" s="364"/>
      <c r="B180" s="364"/>
      <c r="C180" s="364"/>
      <c r="D180" s="364"/>
      <c r="E180" s="364"/>
    </row>
    <row r="181" spans="1:5" x14ac:dyDescent="0.25">
      <c r="A181" s="364"/>
      <c r="B181" s="364"/>
      <c r="C181" s="364"/>
      <c r="D181" s="364"/>
      <c r="E181" s="364"/>
    </row>
    <row r="182" spans="1:5" x14ac:dyDescent="0.25">
      <c r="A182" s="364"/>
      <c r="B182" s="364"/>
      <c r="C182" s="364"/>
      <c r="D182" s="364"/>
      <c r="E182" s="364"/>
    </row>
    <row r="183" spans="1:5" x14ac:dyDescent="0.25">
      <c r="A183" s="364"/>
      <c r="B183" s="364"/>
      <c r="C183" s="364"/>
      <c r="D183" s="364"/>
      <c r="E183" s="364"/>
    </row>
    <row r="184" spans="1:5" x14ac:dyDescent="0.25">
      <c r="A184" s="364"/>
      <c r="B184" s="364"/>
      <c r="C184" s="364"/>
      <c r="D184" s="364"/>
      <c r="E184" s="364"/>
    </row>
    <row r="185" spans="1:5" x14ac:dyDescent="0.25">
      <c r="A185" s="364"/>
      <c r="B185" s="364"/>
      <c r="C185" s="364"/>
      <c r="D185" s="364"/>
      <c r="E185" s="364"/>
    </row>
    <row r="186" spans="1:5" x14ac:dyDescent="0.25">
      <c r="A186" s="364"/>
      <c r="B186" s="364"/>
      <c r="C186" s="364"/>
      <c r="D186" s="364"/>
      <c r="E186" s="364"/>
    </row>
    <row r="187" spans="1:5" x14ac:dyDescent="0.25">
      <c r="A187" s="364"/>
      <c r="B187" s="364"/>
      <c r="C187" s="364"/>
      <c r="D187" s="364"/>
      <c r="E187" s="364"/>
    </row>
    <row r="188" spans="1:5" x14ac:dyDescent="0.25">
      <c r="A188" s="364"/>
      <c r="B188" s="364"/>
      <c r="C188" s="364"/>
      <c r="D188" s="364"/>
      <c r="E188" s="364"/>
    </row>
    <row r="189" spans="1:5" x14ac:dyDescent="0.25">
      <c r="A189" s="364"/>
      <c r="B189" s="364"/>
      <c r="C189" s="364"/>
      <c r="D189" s="364"/>
      <c r="E189" s="364"/>
    </row>
    <row r="190" spans="1:5" x14ac:dyDescent="0.25">
      <c r="A190" s="364"/>
      <c r="B190" s="364"/>
      <c r="C190" s="364"/>
      <c r="D190" s="364"/>
      <c r="E190" s="364"/>
    </row>
    <row r="191" spans="1:5" x14ac:dyDescent="0.25">
      <c r="A191" s="364"/>
      <c r="B191" s="364"/>
      <c r="C191" s="364"/>
      <c r="D191" s="364"/>
      <c r="E191" s="364"/>
    </row>
    <row r="192" spans="1:5" x14ac:dyDescent="0.25">
      <c r="A192" s="364"/>
      <c r="B192" s="364"/>
      <c r="C192" s="364"/>
      <c r="D192" s="364"/>
      <c r="E192" s="364"/>
    </row>
    <row r="193" spans="1:5" x14ac:dyDescent="0.25">
      <c r="A193" s="364"/>
      <c r="B193" s="364"/>
      <c r="C193" s="364"/>
      <c r="D193" s="364"/>
      <c r="E193" s="364"/>
    </row>
    <row r="194" spans="1:5" x14ac:dyDescent="0.25">
      <c r="A194" s="364"/>
      <c r="B194" s="364"/>
      <c r="C194" s="364"/>
      <c r="D194" s="364"/>
      <c r="E194" s="364"/>
    </row>
    <row r="195" spans="1:5" x14ac:dyDescent="0.25">
      <c r="A195" s="364"/>
      <c r="B195" s="364"/>
      <c r="C195" s="364"/>
      <c r="D195" s="364"/>
      <c r="E195" s="364"/>
    </row>
    <row r="196" spans="1:5" x14ac:dyDescent="0.25">
      <c r="A196" s="364"/>
      <c r="B196" s="364"/>
      <c r="C196" s="364"/>
      <c r="D196" s="364"/>
      <c r="E196" s="364"/>
    </row>
    <row r="197" spans="1:5" x14ac:dyDescent="0.25">
      <c r="A197" s="364"/>
      <c r="B197" s="364"/>
      <c r="C197" s="364"/>
      <c r="D197" s="364"/>
      <c r="E197" s="364"/>
    </row>
    <row r="198" spans="1:5" x14ac:dyDescent="0.25">
      <c r="A198" s="364"/>
      <c r="B198" s="364"/>
      <c r="C198" s="364"/>
      <c r="D198" s="364"/>
      <c r="E198" s="364"/>
    </row>
    <row r="199" spans="1:5" x14ac:dyDescent="0.25">
      <c r="A199" s="364"/>
      <c r="B199" s="364"/>
      <c r="C199" s="364"/>
      <c r="D199" s="364"/>
      <c r="E199" s="364"/>
    </row>
    <row r="200" spans="1:5" x14ac:dyDescent="0.25">
      <c r="A200" s="364"/>
      <c r="B200" s="364"/>
      <c r="C200" s="364"/>
      <c r="D200" s="364"/>
      <c r="E200" s="364"/>
    </row>
    <row r="201" spans="1:5" x14ac:dyDescent="0.25">
      <c r="A201" s="364"/>
      <c r="B201" s="364"/>
      <c r="C201" s="364"/>
      <c r="D201" s="364"/>
      <c r="E201" s="364"/>
    </row>
    <row r="202" spans="1:5" x14ac:dyDescent="0.25">
      <c r="A202" s="364"/>
      <c r="B202" s="364"/>
      <c r="C202" s="364"/>
      <c r="D202" s="364"/>
      <c r="E202" s="364"/>
    </row>
    <row r="203" spans="1:5" x14ac:dyDescent="0.25">
      <c r="A203" s="364"/>
      <c r="B203" s="364"/>
      <c r="C203" s="364"/>
      <c r="D203" s="364"/>
      <c r="E203" s="364"/>
    </row>
    <row r="204" spans="1:5" x14ac:dyDescent="0.25">
      <c r="A204" s="364"/>
      <c r="B204" s="364"/>
      <c r="C204" s="364"/>
      <c r="D204" s="364"/>
      <c r="E204" s="364"/>
    </row>
    <row r="205" spans="1:5" x14ac:dyDescent="0.25">
      <c r="A205" s="364"/>
      <c r="B205" s="364"/>
      <c r="C205" s="364"/>
      <c r="D205" s="364"/>
      <c r="E205" s="364"/>
    </row>
    <row r="206" spans="1:5" x14ac:dyDescent="0.25">
      <c r="A206" s="364"/>
      <c r="B206" s="364"/>
      <c r="C206" s="364"/>
      <c r="D206" s="364"/>
      <c r="E206" s="364"/>
    </row>
    <row r="207" spans="1:5" x14ac:dyDescent="0.25">
      <c r="A207" s="364"/>
      <c r="B207" s="364"/>
      <c r="C207" s="364"/>
      <c r="D207" s="364"/>
      <c r="E207" s="364"/>
    </row>
    <row r="208" spans="1:5" x14ac:dyDescent="0.25">
      <c r="A208" s="364"/>
      <c r="B208" s="364"/>
      <c r="C208" s="364"/>
      <c r="D208" s="364"/>
      <c r="E208" s="364"/>
    </row>
    <row r="209" spans="1:5" x14ac:dyDescent="0.25">
      <c r="A209" s="364"/>
      <c r="B209" s="364"/>
      <c r="C209" s="364"/>
      <c r="D209" s="364"/>
      <c r="E209" s="364"/>
    </row>
    <row r="210" spans="1:5" x14ac:dyDescent="0.25">
      <c r="A210" s="364"/>
      <c r="B210" s="364"/>
      <c r="C210" s="364"/>
      <c r="D210" s="364"/>
      <c r="E210" s="364"/>
    </row>
    <row r="211" spans="1:5" x14ac:dyDescent="0.25">
      <c r="A211" s="364"/>
      <c r="B211" s="364"/>
      <c r="C211" s="364"/>
      <c r="D211" s="364"/>
      <c r="E211" s="364"/>
    </row>
    <row r="212" spans="1:5" x14ac:dyDescent="0.25">
      <c r="A212" s="364"/>
      <c r="B212" s="364"/>
      <c r="C212" s="364"/>
      <c r="D212" s="364"/>
      <c r="E212" s="364"/>
    </row>
    <row r="213" spans="1:5" x14ac:dyDescent="0.25">
      <c r="A213" s="364"/>
      <c r="B213" s="364"/>
      <c r="C213" s="364"/>
      <c r="D213" s="364"/>
      <c r="E213" s="364"/>
    </row>
    <row r="214" spans="1:5" x14ac:dyDescent="0.25">
      <c r="A214" s="364"/>
      <c r="B214" s="364"/>
      <c r="C214" s="364"/>
      <c r="D214" s="364"/>
      <c r="E214" s="364"/>
    </row>
    <row r="215" spans="1:5" x14ac:dyDescent="0.25">
      <c r="A215" s="364"/>
      <c r="B215" s="364"/>
      <c r="C215" s="364"/>
      <c r="D215" s="364"/>
      <c r="E215" s="364"/>
    </row>
    <row r="216" spans="1:5" x14ac:dyDescent="0.25">
      <c r="A216" s="364"/>
      <c r="B216" s="364"/>
      <c r="C216" s="364"/>
      <c r="D216" s="364"/>
      <c r="E216" s="364"/>
    </row>
    <row r="217" spans="1:5" x14ac:dyDescent="0.25">
      <c r="A217" s="364"/>
      <c r="B217" s="364"/>
      <c r="C217" s="364"/>
      <c r="D217" s="364"/>
      <c r="E217" s="364"/>
    </row>
    <row r="218" spans="1:5" x14ac:dyDescent="0.25">
      <c r="A218" s="364"/>
      <c r="B218" s="364"/>
      <c r="C218" s="364"/>
      <c r="D218" s="364"/>
      <c r="E218" s="364"/>
    </row>
    <row r="219" spans="1:5" x14ac:dyDescent="0.25">
      <c r="A219" s="364"/>
      <c r="B219" s="364"/>
      <c r="C219" s="364"/>
      <c r="D219" s="364"/>
      <c r="E219" s="364"/>
    </row>
    <row r="220" spans="1:5" x14ac:dyDescent="0.25">
      <c r="A220" s="364"/>
      <c r="B220" s="364"/>
      <c r="C220" s="364"/>
      <c r="D220" s="364"/>
      <c r="E220" s="364"/>
    </row>
    <row r="221" spans="1:5" x14ac:dyDescent="0.25">
      <c r="A221" s="364"/>
      <c r="B221" s="364"/>
      <c r="C221" s="364"/>
      <c r="D221" s="364"/>
      <c r="E221" s="364"/>
    </row>
    <row r="222" spans="1:5" x14ac:dyDescent="0.25">
      <c r="A222" s="364"/>
      <c r="B222" s="364"/>
      <c r="C222" s="364"/>
      <c r="D222" s="364"/>
      <c r="E222" s="364"/>
    </row>
    <row r="223" spans="1:5" x14ac:dyDescent="0.25">
      <c r="A223" s="364"/>
      <c r="B223" s="364"/>
      <c r="C223" s="364"/>
      <c r="D223" s="364"/>
      <c r="E223" s="364"/>
    </row>
    <row r="224" spans="1:5" x14ac:dyDescent="0.25">
      <c r="A224" s="364"/>
      <c r="B224" s="364"/>
      <c r="C224" s="364"/>
      <c r="D224" s="364"/>
      <c r="E224" s="364"/>
    </row>
    <row r="225" spans="1:5" x14ac:dyDescent="0.25">
      <c r="A225" s="364"/>
      <c r="B225" s="364"/>
      <c r="C225" s="364"/>
      <c r="D225" s="364"/>
      <c r="E225" s="364"/>
    </row>
    <row r="226" spans="1:5" x14ac:dyDescent="0.25">
      <c r="A226" s="364"/>
      <c r="B226" s="364"/>
      <c r="C226" s="364"/>
      <c r="D226" s="364"/>
      <c r="E226" s="364"/>
    </row>
    <row r="227" spans="1:5" x14ac:dyDescent="0.25">
      <c r="A227" s="364"/>
      <c r="B227" s="364"/>
      <c r="C227" s="364"/>
      <c r="D227" s="364"/>
      <c r="E227" s="364"/>
    </row>
    <row r="228" spans="1:5" x14ac:dyDescent="0.25">
      <c r="A228" s="364"/>
      <c r="B228" s="364"/>
      <c r="C228" s="364"/>
      <c r="D228" s="364"/>
      <c r="E228" s="364"/>
    </row>
    <row r="229" spans="1:5" x14ac:dyDescent="0.25">
      <c r="A229" s="364"/>
      <c r="B229" s="364"/>
      <c r="C229" s="364"/>
      <c r="D229" s="364"/>
      <c r="E229" s="364"/>
    </row>
    <row r="230" spans="1:5" x14ac:dyDescent="0.25">
      <c r="A230" s="364"/>
      <c r="B230" s="364"/>
      <c r="C230" s="364"/>
      <c r="D230" s="364"/>
      <c r="E230" s="364"/>
    </row>
    <row r="231" spans="1:5" x14ac:dyDescent="0.25">
      <c r="A231" s="364"/>
      <c r="B231" s="364"/>
      <c r="C231" s="364"/>
      <c r="D231" s="364"/>
      <c r="E231" s="364"/>
    </row>
    <row r="232" spans="1:5" x14ac:dyDescent="0.25">
      <c r="A232" s="364"/>
      <c r="B232" s="364"/>
      <c r="C232" s="364"/>
      <c r="D232" s="364"/>
      <c r="E232" s="364"/>
    </row>
    <row r="233" spans="1:5" x14ac:dyDescent="0.25">
      <c r="A233" s="364"/>
      <c r="B233" s="364"/>
      <c r="C233" s="364"/>
      <c r="D233" s="364"/>
      <c r="E233" s="364"/>
    </row>
    <row r="234" spans="1:5" x14ac:dyDescent="0.25">
      <c r="A234" s="364"/>
      <c r="B234" s="364"/>
      <c r="C234" s="364"/>
      <c r="D234" s="364"/>
      <c r="E234" s="364"/>
    </row>
    <row r="235" spans="1:5" x14ac:dyDescent="0.25">
      <c r="A235" s="364"/>
      <c r="B235" s="364"/>
      <c r="C235" s="364"/>
      <c r="D235" s="364"/>
      <c r="E235" s="364"/>
    </row>
    <row r="236" spans="1:5" x14ac:dyDescent="0.25">
      <c r="A236" s="364"/>
      <c r="B236" s="364"/>
      <c r="C236" s="364"/>
      <c r="D236" s="364"/>
      <c r="E236" s="364"/>
    </row>
    <row r="237" spans="1:5" x14ac:dyDescent="0.25">
      <c r="A237" s="364"/>
      <c r="B237" s="364"/>
      <c r="C237" s="364"/>
      <c r="D237" s="364"/>
      <c r="E237" s="364"/>
    </row>
    <row r="238" spans="1:5" x14ac:dyDescent="0.25">
      <c r="A238" s="364"/>
      <c r="B238" s="364"/>
      <c r="C238" s="364"/>
      <c r="D238" s="364"/>
      <c r="E238" s="364"/>
    </row>
    <row r="239" spans="1:5" x14ac:dyDescent="0.25">
      <c r="A239" s="364"/>
      <c r="B239" s="364"/>
      <c r="C239" s="364"/>
      <c r="D239" s="364"/>
      <c r="E239" s="364"/>
    </row>
    <row r="240" spans="1:5" x14ac:dyDescent="0.25">
      <c r="A240" s="364"/>
      <c r="B240" s="364"/>
      <c r="C240" s="364"/>
      <c r="D240" s="364"/>
      <c r="E240" s="364"/>
    </row>
    <row r="241" spans="1:5" x14ac:dyDescent="0.25">
      <c r="A241" s="364"/>
      <c r="B241" s="364"/>
      <c r="C241" s="364"/>
      <c r="D241" s="364"/>
      <c r="E241" s="364"/>
    </row>
    <row r="242" spans="1:5" x14ac:dyDescent="0.25">
      <c r="A242" s="364"/>
      <c r="B242" s="364"/>
      <c r="C242" s="364"/>
      <c r="D242" s="364"/>
      <c r="E242" s="364"/>
    </row>
    <row r="243" spans="1:5" x14ac:dyDescent="0.25">
      <c r="A243" s="364"/>
      <c r="B243" s="364"/>
      <c r="C243" s="364"/>
      <c r="D243" s="364"/>
      <c r="E243" s="364"/>
    </row>
    <row r="244" spans="1:5" x14ac:dyDescent="0.25">
      <c r="A244" s="364"/>
      <c r="B244" s="364"/>
      <c r="C244" s="364"/>
      <c r="D244" s="364"/>
      <c r="E244" s="364"/>
    </row>
    <row r="245" spans="1:5" x14ac:dyDescent="0.25">
      <c r="A245" s="364"/>
      <c r="B245" s="364"/>
      <c r="C245" s="364"/>
      <c r="D245" s="364"/>
      <c r="E245" s="364"/>
    </row>
    <row r="246" spans="1:5" x14ac:dyDescent="0.25">
      <c r="A246" s="364"/>
      <c r="B246" s="364"/>
      <c r="C246" s="364"/>
      <c r="D246" s="364"/>
      <c r="E246" s="364"/>
    </row>
    <row r="247" spans="1:5" x14ac:dyDescent="0.25">
      <c r="A247" s="364"/>
      <c r="B247" s="364"/>
      <c r="C247" s="364"/>
      <c r="D247" s="364"/>
      <c r="E247" s="364"/>
    </row>
    <row r="248" spans="1:5" x14ac:dyDescent="0.25">
      <c r="A248" s="364"/>
      <c r="B248" s="364"/>
      <c r="C248" s="364"/>
      <c r="D248" s="364"/>
      <c r="E248" s="364"/>
    </row>
    <row r="249" spans="1:5" x14ac:dyDescent="0.25">
      <c r="A249" s="364"/>
      <c r="B249" s="364"/>
      <c r="C249" s="364"/>
      <c r="D249" s="364"/>
      <c r="E249" s="364"/>
    </row>
    <row r="250" spans="1:5" x14ac:dyDescent="0.25">
      <c r="A250" s="364"/>
      <c r="B250" s="364"/>
      <c r="C250" s="364"/>
      <c r="D250" s="364"/>
      <c r="E250" s="364"/>
    </row>
    <row r="251" spans="1:5" x14ac:dyDescent="0.25">
      <c r="A251" s="364"/>
      <c r="B251" s="364"/>
      <c r="C251" s="364"/>
      <c r="D251" s="364"/>
      <c r="E251" s="364"/>
    </row>
    <row r="252" spans="1:5" x14ac:dyDescent="0.25">
      <c r="A252" s="364"/>
      <c r="B252" s="364"/>
      <c r="C252" s="364"/>
      <c r="D252" s="364"/>
      <c r="E252" s="364"/>
    </row>
    <row r="253" spans="1:5" x14ac:dyDescent="0.25">
      <c r="A253" s="364"/>
      <c r="B253" s="364"/>
      <c r="C253" s="364"/>
      <c r="D253" s="364"/>
      <c r="E253" s="364"/>
    </row>
    <row r="254" spans="1:5" x14ac:dyDescent="0.25">
      <c r="A254" s="364"/>
      <c r="B254" s="364"/>
      <c r="C254" s="364"/>
      <c r="D254" s="364"/>
      <c r="E254" s="364"/>
    </row>
    <row r="255" spans="1:5" x14ac:dyDescent="0.25">
      <c r="A255" s="364"/>
      <c r="B255" s="364"/>
      <c r="C255" s="364"/>
      <c r="D255" s="364"/>
      <c r="E255" s="364"/>
    </row>
    <row r="256" spans="1:5" x14ac:dyDescent="0.25">
      <c r="A256" s="364"/>
      <c r="B256" s="364"/>
      <c r="C256" s="364"/>
      <c r="D256" s="364"/>
      <c r="E256" s="364"/>
    </row>
    <row r="257" spans="1:5" x14ac:dyDescent="0.25">
      <c r="A257" s="364"/>
      <c r="B257" s="364"/>
      <c r="C257" s="364"/>
      <c r="D257" s="364"/>
      <c r="E257" s="364"/>
    </row>
    <row r="258" spans="1:5" x14ac:dyDescent="0.25">
      <c r="A258" s="364"/>
      <c r="B258" s="364"/>
      <c r="C258" s="364"/>
      <c r="D258" s="364"/>
      <c r="E258" s="364"/>
    </row>
    <row r="259" spans="1:5" x14ac:dyDescent="0.25">
      <c r="A259" s="364"/>
      <c r="B259" s="364"/>
      <c r="C259" s="364"/>
      <c r="D259" s="364"/>
      <c r="E259" s="364"/>
    </row>
    <row r="260" spans="1:5" x14ac:dyDescent="0.25">
      <c r="A260" s="364"/>
      <c r="B260" s="364"/>
      <c r="C260" s="364"/>
      <c r="D260" s="364"/>
      <c r="E260" s="364"/>
    </row>
    <row r="261" spans="1:5" x14ac:dyDescent="0.25">
      <c r="A261" s="364"/>
      <c r="B261" s="364"/>
      <c r="C261" s="364"/>
      <c r="D261" s="364"/>
      <c r="E261" s="364"/>
    </row>
    <row r="262" spans="1:5" x14ac:dyDescent="0.25">
      <c r="A262" s="364"/>
      <c r="B262" s="364"/>
      <c r="C262" s="364"/>
      <c r="D262" s="364"/>
      <c r="E262" s="364"/>
    </row>
    <row r="263" spans="1:5" x14ac:dyDescent="0.25">
      <c r="A263" s="364"/>
      <c r="B263" s="364"/>
      <c r="C263" s="364"/>
      <c r="D263" s="364"/>
      <c r="E263" s="364"/>
    </row>
    <row r="264" spans="1:5" x14ac:dyDescent="0.25">
      <c r="A264" s="364"/>
      <c r="B264" s="364"/>
      <c r="C264" s="364"/>
      <c r="D264" s="364"/>
      <c r="E264" s="364"/>
    </row>
    <row r="265" spans="1:5" x14ac:dyDescent="0.25">
      <c r="A265" s="364"/>
      <c r="B265" s="364"/>
      <c r="C265" s="364"/>
      <c r="D265" s="364"/>
      <c r="E265" s="364"/>
    </row>
    <row r="266" spans="1:5" x14ac:dyDescent="0.25">
      <c r="A266" s="364"/>
      <c r="B266" s="364"/>
      <c r="C266" s="364"/>
      <c r="D266" s="364"/>
      <c r="E266" s="364"/>
    </row>
    <row r="267" spans="1:5" x14ac:dyDescent="0.25">
      <c r="A267" s="364"/>
      <c r="B267" s="364"/>
      <c r="C267" s="364"/>
      <c r="D267" s="364"/>
      <c r="E267" s="364"/>
    </row>
    <row r="268" spans="1:5" x14ac:dyDescent="0.25">
      <c r="A268" s="364"/>
      <c r="B268" s="364"/>
      <c r="C268" s="364"/>
      <c r="D268" s="364"/>
      <c r="E268" s="364"/>
    </row>
    <row r="269" spans="1:5" x14ac:dyDescent="0.25">
      <c r="A269" s="364"/>
      <c r="B269" s="364"/>
      <c r="C269" s="364"/>
      <c r="D269" s="364"/>
      <c r="E269" s="364"/>
    </row>
    <row r="270" spans="1:5" x14ac:dyDescent="0.25">
      <c r="A270" s="364"/>
      <c r="B270" s="364"/>
      <c r="C270" s="364"/>
      <c r="D270" s="364"/>
      <c r="E270" s="364"/>
    </row>
    <row r="271" spans="1:5" x14ac:dyDescent="0.25">
      <c r="A271" s="364"/>
      <c r="B271" s="364"/>
      <c r="C271" s="364"/>
      <c r="D271" s="364"/>
      <c r="E271" s="364"/>
    </row>
    <row r="272" spans="1:5" x14ac:dyDescent="0.25">
      <c r="A272" s="364"/>
      <c r="B272" s="364"/>
      <c r="C272" s="364"/>
      <c r="D272" s="364"/>
      <c r="E272" s="364"/>
    </row>
    <row r="273" spans="1:5" x14ac:dyDescent="0.25">
      <c r="A273" s="364"/>
      <c r="B273" s="364"/>
      <c r="C273" s="364"/>
      <c r="D273" s="364"/>
      <c r="E273" s="364"/>
    </row>
    <row r="274" spans="1:5" x14ac:dyDescent="0.25">
      <c r="A274" s="364"/>
      <c r="B274" s="364"/>
      <c r="C274" s="364"/>
      <c r="D274" s="364"/>
      <c r="E274" s="364"/>
    </row>
    <row r="275" spans="1:5" x14ac:dyDescent="0.25">
      <c r="A275" s="364"/>
      <c r="B275" s="364"/>
      <c r="C275" s="364"/>
      <c r="D275" s="364"/>
      <c r="E275" s="364"/>
    </row>
    <row r="276" spans="1:5" x14ac:dyDescent="0.25">
      <c r="A276" s="364"/>
      <c r="B276" s="364"/>
      <c r="C276" s="364"/>
      <c r="D276" s="364"/>
      <c r="E276" s="364"/>
    </row>
    <row r="277" spans="1:5" x14ac:dyDescent="0.25">
      <c r="A277" s="364"/>
      <c r="B277" s="364"/>
      <c r="C277" s="364"/>
      <c r="D277" s="364"/>
      <c r="E277" s="364"/>
    </row>
    <row r="278" spans="1:5" x14ac:dyDescent="0.25">
      <c r="A278" s="364"/>
      <c r="B278" s="364"/>
      <c r="C278" s="364"/>
      <c r="D278" s="364"/>
      <c r="E278" s="364"/>
    </row>
    <row r="279" spans="1:5" x14ac:dyDescent="0.25">
      <c r="A279" s="364"/>
      <c r="B279" s="364"/>
      <c r="C279" s="364"/>
      <c r="D279" s="364"/>
      <c r="E279" s="364"/>
    </row>
    <row r="280" spans="1:5" x14ac:dyDescent="0.25">
      <c r="A280" s="364"/>
      <c r="B280" s="364"/>
      <c r="C280" s="364"/>
      <c r="D280" s="364"/>
      <c r="E280" s="364"/>
    </row>
    <row r="281" spans="1:5" x14ac:dyDescent="0.25">
      <c r="A281" s="364"/>
      <c r="B281" s="364"/>
      <c r="C281" s="364"/>
      <c r="D281" s="364"/>
      <c r="E281" s="364"/>
    </row>
    <row r="282" spans="1:5" x14ac:dyDescent="0.25">
      <c r="A282" s="364"/>
      <c r="B282" s="364"/>
      <c r="C282" s="364"/>
      <c r="D282" s="364"/>
      <c r="E282" s="364"/>
    </row>
    <row r="283" spans="1:5" x14ac:dyDescent="0.25">
      <c r="A283" s="364"/>
      <c r="B283" s="364"/>
      <c r="C283" s="364"/>
      <c r="D283" s="364"/>
      <c r="E283" s="364"/>
    </row>
    <row r="284" spans="1:5" x14ac:dyDescent="0.25">
      <c r="A284" s="364"/>
      <c r="B284" s="364"/>
      <c r="C284" s="364"/>
      <c r="D284" s="364"/>
      <c r="E284" s="364"/>
    </row>
    <row r="285" spans="1:5" x14ac:dyDescent="0.25">
      <c r="A285" s="364"/>
      <c r="B285" s="364"/>
      <c r="C285" s="364"/>
      <c r="D285" s="364"/>
      <c r="E285" s="364"/>
    </row>
    <row r="286" spans="1:5" x14ac:dyDescent="0.25">
      <c r="A286" s="364"/>
      <c r="B286" s="364"/>
      <c r="C286" s="364"/>
      <c r="D286" s="364"/>
      <c r="E286" s="364"/>
    </row>
    <row r="287" spans="1:5" x14ac:dyDescent="0.25">
      <c r="A287" s="364"/>
      <c r="B287" s="364"/>
      <c r="C287" s="364"/>
      <c r="D287" s="364"/>
      <c r="E287" s="364"/>
    </row>
    <row r="288" spans="1:5" x14ac:dyDescent="0.25">
      <c r="A288" s="364"/>
      <c r="B288" s="364"/>
      <c r="C288" s="364"/>
      <c r="D288" s="364"/>
      <c r="E288" s="364"/>
    </row>
    <row r="289" spans="1:5" x14ac:dyDescent="0.25">
      <c r="A289" s="364"/>
      <c r="B289" s="364"/>
      <c r="C289" s="364"/>
      <c r="D289" s="364"/>
      <c r="E289" s="364"/>
    </row>
    <row r="290" spans="1:5" x14ac:dyDescent="0.25">
      <c r="A290" s="364"/>
      <c r="B290" s="364"/>
      <c r="C290" s="364"/>
      <c r="D290" s="364"/>
      <c r="E290" s="364"/>
    </row>
    <row r="291" spans="1:5" x14ac:dyDescent="0.25">
      <c r="A291" s="364"/>
      <c r="B291" s="364"/>
      <c r="C291" s="364"/>
      <c r="D291" s="364"/>
      <c r="E291" s="364"/>
    </row>
    <row r="292" spans="1:5" x14ac:dyDescent="0.25">
      <c r="A292" s="364"/>
      <c r="B292" s="364"/>
      <c r="C292" s="364"/>
      <c r="D292" s="364"/>
      <c r="E292" s="364"/>
    </row>
    <row r="293" spans="1:5" x14ac:dyDescent="0.25">
      <c r="A293" s="364"/>
      <c r="B293" s="364"/>
      <c r="C293" s="364"/>
      <c r="D293" s="364"/>
      <c r="E293" s="364"/>
    </row>
    <row r="294" spans="1:5" x14ac:dyDescent="0.25">
      <c r="A294" s="364"/>
      <c r="B294" s="364"/>
      <c r="C294" s="364"/>
      <c r="D294" s="364"/>
      <c r="E294" s="364"/>
    </row>
    <row r="295" spans="1:5" x14ac:dyDescent="0.25">
      <c r="A295" s="364"/>
      <c r="B295" s="364"/>
      <c r="C295" s="364"/>
      <c r="D295" s="364"/>
      <c r="E295" s="364"/>
    </row>
    <row r="296" spans="1:5" x14ac:dyDescent="0.25">
      <c r="A296" s="364"/>
      <c r="B296" s="364"/>
      <c r="C296" s="364"/>
      <c r="D296" s="364"/>
      <c r="E296" s="364"/>
    </row>
    <row r="297" spans="1:5" x14ac:dyDescent="0.25">
      <c r="A297" s="364"/>
      <c r="B297" s="364"/>
      <c r="C297" s="364"/>
      <c r="D297" s="364"/>
      <c r="E297" s="364"/>
    </row>
    <row r="298" spans="1:5" x14ac:dyDescent="0.25">
      <c r="A298" s="364"/>
      <c r="B298" s="364"/>
      <c r="C298" s="364"/>
      <c r="D298" s="364"/>
      <c r="E298" s="364"/>
    </row>
    <row r="299" spans="1:5" x14ac:dyDescent="0.25">
      <c r="A299" s="364"/>
      <c r="B299" s="364"/>
      <c r="C299" s="364"/>
      <c r="D299" s="364"/>
      <c r="E299" s="364"/>
    </row>
    <row r="300" spans="1:5" x14ac:dyDescent="0.25">
      <c r="A300" s="364"/>
      <c r="B300" s="364"/>
      <c r="C300" s="364"/>
      <c r="D300" s="364"/>
      <c r="E300" s="364"/>
    </row>
    <row r="301" spans="1:5" x14ac:dyDescent="0.25">
      <c r="A301" s="364"/>
      <c r="B301" s="364"/>
      <c r="C301" s="364"/>
      <c r="D301" s="364"/>
      <c r="E301" s="364"/>
    </row>
    <row r="302" spans="1:5" x14ac:dyDescent="0.25">
      <c r="A302" s="364"/>
      <c r="B302" s="364"/>
      <c r="C302" s="364"/>
      <c r="D302" s="364"/>
      <c r="E302" s="364"/>
    </row>
    <row r="303" spans="1:5" x14ac:dyDescent="0.25">
      <c r="A303" s="364"/>
      <c r="B303" s="364"/>
      <c r="C303" s="364"/>
      <c r="D303" s="364"/>
      <c r="E303" s="364"/>
    </row>
    <row r="304" spans="1:5" x14ac:dyDescent="0.25">
      <c r="A304" s="364"/>
      <c r="B304" s="364"/>
      <c r="C304" s="364"/>
      <c r="D304" s="364"/>
      <c r="E304" s="364"/>
    </row>
    <row r="305" spans="1:5" x14ac:dyDescent="0.25">
      <c r="A305" s="364"/>
      <c r="B305" s="364"/>
      <c r="C305" s="364"/>
      <c r="D305" s="364"/>
      <c r="E305" s="364"/>
    </row>
    <row r="306" spans="1:5" x14ac:dyDescent="0.25">
      <c r="A306" s="364"/>
      <c r="B306" s="364"/>
      <c r="C306" s="364"/>
      <c r="D306" s="364"/>
      <c r="E306" s="364"/>
    </row>
    <row r="307" spans="1:5" x14ac:dyDescent="0.25">
      <c r="A307" s="364"/>
      <c r="B307" s="364"/>
      <c r="C307" s="364"/>
      <c r="D307" s="364"/>
      <c r="E307" s="364"/>
    </row>
    <row r="308" spans="1:5" x14ac:dyDescent="0.25">
      <c r="A308" s="364"/>
      <c r="B308" s="364"/>
      <c r="C308" s="364"/>
      <c r="D308" s="364"/>
      <c r="E308" s="364"/>
    </row>
    <row r="309" spans="1:5" x14ac:dyDescent="0.25">
      <c r="A309" s="364"/>
      <c r="B309" s="364"/>
      <c r="C309" s="364"/>
      <c r="D309" s="364"/>
      <c r="E309" s="364"/>
    </row>
    <row r="310" spans="1:5" x14ac:dyDescent="0.25">
      <c r="A310" s="364"/>
      <c r="B310" s="364"/>
      <c r="C310" s="364"/>
      <c r="D310" s="364"/>
      <c r="E310" s="364"/>
    </row>
    <row r="311" spans="1:5" x14ac:dyDescent="0.25">
      <c r="A311" s="364"/>
      <c r="B311" s="364"/>
      <c r="C311" s="364"/>
      <c r="D311" s="364"/>
      <c r="E311" s="364"/>
    </row>
    <row r="312" spans="1:5" x14ac:dyDescent="0.25">
      <c r="A312" s="364"/>
      <c r="B312" s="364"/>
      <c r="C312" s="364"/>
      <c r="D312" s="364"/>
      <c r="E312" s="364"/>
    </row>
    <row r="313" spans="1:5" x14ac:dyDescent="0.25">
      <c r="A313" s="364"/>
      <c r="B313" s="364"/>
      <c r="C313" s="364"/>
      <c r="D313" s="364"/>
      <c r="E313" s="364"/>
    </row>
    <row r="314" spans="1:5" x14ac:dyDescent="0.25">
      <c r="A314" s="364"/>
      <c r="B314" s="364"/>
      <c r="C314" s="364"/>
      <c r="D314" s="364"/>
      <c r="E314" s="364"/>
    </row>
    <row r="315" spans="1:5" x14ac:dyDescent="0.25">
      <c r="A315" s="364"/>
      <c r="B315" s="364"/>
      <c r="C315" s="364"/>
      <c r="D315" s="364"/>
      <c r="E315" s="364"/>
    </row>
    <row r="316" spans="1:5" x14ac:dyDescent="0.25">
      <c r="A316" s="364"/>
      <c r="B316" s="364"/>
      <c r="C316" s="364"/>
      <c r="D316" s="364"/>
      <c r="E316" s="364"/>
    </row>
    <row r="317" spans="1:5" x14ac:dyDescent="0.25">
      <c r="A317" s="364"/>
      <c r="B317" s="364"/>
      <c r="C317" s="364"/>
      <c r="D317" s="364"/>
      <c r="E317" s="364"/>
    </row>
    <row r="318" spans="1:5" x14ac:dyDescent="0.25">
      <c r="A318" s="364"/>
      <c r="B318" s="364"/>
      <c r="C318" s="364"/>
      <c r="D318" s="364"/>
      <c r="E318" s="364"/>
    </row>
    <row r="319" spans="1:5" x14ac:dyDescent="0.25">
      <c r="A319" s="364"/>
      <c r="B319" s="364"/>
      <c r="C319" s="364"/>
      <c r="D319" s="364"/>
      <c r="E319" s="364"/>
    </row>
    <row r="320" spans="1:5" x14ac:dyDescent="0.25">
      <c r="A320" s="364"/>
      <c r="B320" s="364"/>
      <c r="C320" s="364"/>
      <c r="D320" s="364"/>
      <c r="E320" s="364"/>
    </row>
    <row r="321" spans="1:5" x14ac:dyDescent="0.25">
      <c r="A321" s="364"/>
      <c r="B321" s="364"/>
      <c r="C321" s="364"/>
      <c r="D321" s="364"/>
      <c r="E321" s="364"/>
    </row>
    <row r="322" spans="1:5" x14ac:dyDescent="0.25">
      <c r="A322" s="364"/>
      <c r="B322" s="364"/>
      <c r="C322" s="364"/>
      <c r="D322" s="364"/>
      <c r="E322" s="364"/>
    </row>
    <row r="323" spans="1:5" x14ac:dyDescent="0.25">
      <c r="A323" s="364"/>
      <c r="B323" s="364"/>
      <c r="C323" s="364"/>
      <c r="D323" s="364"/>
      <c r="E323" s="364"/>
    </row>
    <row r="324" spans="1:5" x14ac:dyDescent="0.25">
      <c r="A324" s="364"/>
      <c r="B324" s="364"/>
      <c r="C324" s="364"/>
      <c r="D324" s="364"/>
      <c r="E324" s="364"/>
    </row>
    <row r="325" spans="1:5" x14ac:dyDescent="0.25">
      <c r="A325" s="364"/>
      <c r="B325" s="364"/>
      <c r="C325" s="364"/>
      <c r="D325" s="364"/>
      <c r="E325" s="364"/>
    </row>
    <row r="326" spans="1:5" x14ac:dyDescent="0.25">
      <c r="A326" s="364"/>
      <c r="B326" s="364"/>
      <c r="C326" s="364"/>
      <c r="D326" s="364"/>
      <c r="E326" s="364"/>
    </row>
    <row r="327" spans="1:5" x14ac:dyDescent="0.25">
      <c r="A327" s="364"/>
      <c r="B327" s="364"/>
      <c r="C327" s="364"/>
      <c r="D327" s="364"/>
      <c r="E327" s="364"/>
    </row>
    <row r="328" spans="1:5" x14ac:dyDescent="0.25">
      <c r="A328" s="364"/>
      <c r="B328" s="364"/>
      <c r="C328" s="364"/>
      <c r="D328" s="364"/>
      <c r="E328" s="364"/>
    </row>
    <row r="329" spans="1:5" x14ac:dyDescent="0.25">
      <c r="A329" s="364"/>
      <c r="B329" s="364"/>
      <c r="C329" s="364"/>
      <c r="D329" s="364"/>
      <c r="E329" s="364"/>
    </row>
    <row r="330" spans="1:5" x14ac:dyDescent="0.25">
      <c r="A330" s="364"/>
      <c r="B330" s="364"/>
      <c r="C330" s="364"/>
      <c r="D330" s="364"/>
      <c r="E330" s="364"/>
    </row>
    <row r="331" spans="1:5" x14ac:dyDescent="0.25">
      <c r="A331" s="364"/>
      <c r="B331" s="364"/>
      <c r="C331" s="364"/>
      <c r="D331" s="364"/>
      <c r="E331" s="364"/>
    </row>
    <row r="332" spans="1:5" x14ac:dyDescent="0.25">
      <c r="A332" s="364"/>
      <c r="B332" s="364"/>
      <c r="C332" s="364"/>
      <c r="D332" s="364"/>
      <c r="E332" s="364"/>
    </row>
    <row r="333" spans="1:5" x14ac:dyDescent="0.25">
      <c r="A333" s="364"/>
      <c r="B333" s="364"/>
      <c r="C333" s="364"/>
      <c r="D333" s="364"/>
      <c r="E333" s="364"/>
    </row>
    <row r="334" spans="1:5" x14ac:dyDescent="0.25">
      <c r="A334" s="364"/>
      <c r="B334" s="364"/>
      <c r="C334" s="364"/>
      <c r="D334" s="364"/>
      <c r="E334" s="364"/>
    </row>
    <row r="335" spans="1:5" x14ac:dyDescent="0.25">
      <c r="A335" s="364"/>
      <c r="B335" s="364"/>
      <c r="C335" s="364"/>
      <c r="D335" s="364"/>
      <c r="E335" s="364"/>
    </row>
    <row r="336" spans="1:5" x14ac:dyDescent="0.25">
      <c r="A336" s="364"/>
      <c r="B336" s="364"/>
      <c r="C336" s="364"/>
      <c r="D336" s="364"/>
      <c r="E336" s="364"/>
    </row>
    <row r="337" spans="1:5" x14ac:dyDescent="0.25">
      <c r="A337" s="364"/>
      <c r="B337" s="364"/>
      <c r="C337" s="364"/>
      <c r="D337" s="364"/>
      <c r="E337" s="364"/>
    </row>
    <row r="338" spans="1:5" x14ac:dyDescent="0.25">
      <c r="A338" s="364"/>
      <c r="B338" s="364"/>
      <c r="C338" s="364"/>
      <c r="D338" s="364"/>
      <c r="E338" s="364"/>
    </row>
    <row r="339" spans="1:5" x14ac:dyDescent="0.25">
      <c r="A339" s="364"/>
      <c r="B339" s="364"/>
      <c r="C339" s="364"/>
      <c r="D339" s="364"/>
      <c r="E339" s="364"/>
    </row>
    <row r="340" spans="1:5" x14ac:dyDescent="0.25">
      <c r="A340" s="364"/>
      <c r="B340" s="364"/>
      <c r="C340" s="364"/>
      <c r="D340" s="364"/>
      <c r="E340" s="364"/>
    </row>
    <row r="341" spans="1:5" x14ac:dyDescent="0.25">
      <c r="A341" s="364"/>
      <c r="B341" s="364"/>
      <c r="C341" s="364"/>
      <c r="D341" s="364"/>
      <c r="E341" s="364"/>
    </row>
    <row r="342" spans="1:5" x14ac:dyDescent="0.25">
      <c r="A342" s="364"/>
      <c r="B342" s="364"/>
      <c r="C342" s="364"/>
      <c r="D342" s="364"/>
      <c r="E342" s="364"/>
    </row>
    <row r="343" spans="1:5" x14ac:dyDescent="0.25">
      <c r="A343" s="364"/>
      <c r="B343" s="364"/>
      <c r="C343" s="364"/>
      <c r="D343" s="364"/>
      <c r="E343" s="364"/>
    </row>
    <row r="344" spans="1:5" x14ac:dyDescent="0.25">
      <c r="A344" s="364"/>
      <c r="B344" s="364"/>
      <c r="C344" s="364"/>
      <c r="D344" s="364"/>
      <c r="E344" s="364"/>
    </row>
    <row r="345" spans="1:5" x14ac:dyDescent="0.25">
      <c r="A345" s="364"/>
      <c r="B345" s="364"/>
      <c r="C345" s="364"/>
      <c r="D345" s="364"/>
      <c r="E345" s="364"/>
    </row>
    <row r="346" spans="1:5" x14ac:dyDescent="0.25">
      <c r="A346" s="364"/>
      <c r="B346" s="364"/>
      <c r="C346" s="364"/>
      <c r="D346" s="364"/>
      <c r="E346" s="364"/>
    </row>
    <row r="347" spans="1:5" x14ac:dyDescent="0.25">
      <c r="A347" s="364"/>
      <c r="B347" s="364"/>
      <c r="C347" s="364"/>
      <c r="D347" s="364"/>
      <c r="E347" s="364"/>
    </row>
    <row r="348" spans="1:5" x14ac:dyDescent="0.25">
      <c r="A348" s="364"/>
      <c r="B348" s="364"/>
      <c r="C348" s="364"/>
      <c r="D348" s="364"/>
      <c r="E348" s="364"/>
    </row>
  </sheetData>
  <sheetProtection algorithmName="SHA-512" hashValue="RuSK2TN3Q8nUkgfrXILpi15QRTGjlYZoArfguR3VqGw5VKy+0AW6Ljc3Rlm+Hak4n7x+FK/7hZLj7xRydsoksw==" saltValue="EAT3kutFSELbQX0o+eW4FA==" spinCount="100000" sheet="1" objects="1" scenarios="1"/>
  <mergeCells count="11">
    <mergeCell ref="A2:E2"/>
    <mergeCell ref="A3:E3"/>
    <mergeCell ref="A4:E4"/>
    <mergeCell ref="A36:E36"/>
    <mergeCell ref="A37:E37"/>
    <mergeCell ref="A6:E6"/>
    <mergeCell ref="A7:E7"/>
    <mergeCell ref="D32:E32"/>
    <mergeCell ref="D13:E30"/>
    <mergeCell ref="D12:E12"/>
    <mergeCell ref="D33:E34"/>
  </mergeCells>
  <conditionalFormatting sqref="B34">
    <cfRule type="expression" dxfId="14" priority="1">
      <formula>B34&lt;C34</formula>
    </cfRule>
  </conditionalFormatting>
  <dataValidations count="6">
    <dataValidation type="date" allowBlank="1" showInputMessage="1" showErrorMessage="1" sqref="B27" xr:uid="{3B665D7F-DF32-4E69-8D1B-B53B1E505F0E}">
      <formula1>43831</formula1>
      <formula2>73415</formula2>
    </dataValidation>
    <dataValidation allowBlank="1" showInputMessage="1" showErrorMessage="1" promptTitle="Guidance" prompt="This refers to the Certification and Auditing Rules section 2.12 that allow audit termination in abnormal situations." sqref="D10" xr:uid="{521883B0-37D1-43F2-A8C8-E036C5F4D77C}"/>
    <dataValidation type="decimal" allowBlank="1" showInputMessage="1" showErrorMessage="1" sqref="B12 B20" xr:uid="{F02ED9CE-65FD-45C5-92D8-D57C45F1CEC9}">
      <formula1>0.1</formula1>
      <formula2>99999</formula2>
    </dataValidation>
    <dataValidation allowBlank="1" showInputMessage="1" showErrorMessage="1" promptTitle="Guidance" prompt="Please fill in the number of the executed sample of interviews." sqref="A33" xr:uid="{D2AD73D7-8B57-4AE0-9C62-2CF8EEB620A4}"/>
    <dataValidation type="whole" allowBlank="1" showInputMessage="1" showErrorMessage="1" sqref="B19" xr:uid="{2C2A5A2A-A9E4-4DFE-A59D-4C7E3CF76AB1}">
      <formula1>0</formula1>
      <formula2>999</formula2>
    </dataValidation>
    <dataValidation type="date" allowBlank="1" showInputMessage="1" showErrorMessage="1" sqref="B10:B11 E11 B21:B24 B30" xr:uid="{9E226BE4-02C4-4141-838F-F275127CAA1F}">
      <formula1>44378</formula1>
      <formula2>73050</formula2>
    </dataValidation>
  </dataValidations>
  <pageMargins left="0.511811024" right="0.511811024" top="0.78740157499999996" bottom="0.78740157499999996" header="0.31496062000000002" footer="0.31496062000000002"/>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64" id="{A96157D2-87A0-4F18-B5ED-3573F9D1A41E}">
            <xm:f>'Hidden Lists'!$C$38='Hidden Lists'!$C$28</xm:f>
            <x14:dxf>
              <font>
                <b/>
                <i val="0"/>
                <color rgb="FF175259"/>
              </font>
              <fill>
                <patternFill>
                  <bgColor rgb="FFFF7C80"/>
                </patternFill>
              </fill>
            </x14:dxf>
          </x14:cfRule>
          <x14:cfRule type="expression" priority="165" id="{F2C4CD18-533C-471E-B7EC-19108AF3A4CF}">
            <xm:f>'Hidden Lists'!$C$40='Hidden Lists'!$C$28</xm:f>
            <x14:dxf>
              <font>
                <b/>
                <i val="0"/>
                <color rgb="FF175259"/>
              </font>
              <fill>
                <patternFill>
                  <bgColor rgb="FFFF7C80"/>
                </patternFill>
              </fill>
            </x14:dxf>
          </x14:cfRule>
          <xm:sqref>B21:B24 B27 B30</xm:sqref>
        </x14:conditionalFormatting>
        <x14:conditionalFormatting xmlns:xm="http://schemas.microsoft.com/office/excel/2006/main">
          <x14:cfRule type="expression" priority="170" id="{3FBFC556-F496-46BE-BBFF-BD96D2511587}">
            <xm:f>'Hidden Lists'!$C$43='Hidden Lists'!$C$28</xm:f>
            <x14:dxf>
              <font>
                <b/>
                <i val="0"/>
                <color rgb="FF175259"/>
              </font>
              <fill>
                <patternFill>
                  <bgColor rgb="FFFF7C80"/>
                </patternFill>
              </fill>
            </x14:dxf>
          </x14:cfRule>
          <xm:sqref>E11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9EA17A46-F4BE-4B9D-BDCF-118875E64474}">
          <x14:formula1>
            <xm:f>'Hidden Lists'!$C$33:$C$35</xm:f>
          </x14:formula1>
          <xm:sqref>B15 B18</xm:sqref>
        </x14:dataValidation>
        <x14:dataValidation type="list" allowBlank="1" showInputMessage="1" showErrorMessage="1" xr:uid="{59A73F2F-6B03-42A6-8ED0-CF830EAFB5EF}">
          <x14:formula1>
            <xm:f>'Hidden Lists'!$F$3:$F$4</xm:f>
          </x14:formula1>
          <xm:sqref>E10 B14 B17</xm:sqref>
        </x14:dataValidation>
        <x14:dataValidation type="list" allowBlank="1" showInputMessage="1" showErrorMessage="1" xr:uid="{FECC651B-5532-4FB4-871B-601C90F4E804}">
          <x14:formula1>
            <xm:f>'Hidden Lists'!$F$32:$F$35</xm:f>
          </x14:formula1>
          <xm:sqref>B29</xm:sqref>
        </x14:dataValidation>
        <x14:dataValidation type="list" allowBlank="1" showInputMessage="1" showErrorMessage="1" xr:uid="{51E8A11E-C1C9-4325-B9B5-A5D417C00C4A}">
          <x14:formula1>
            <xm:f>'Hidden Lists'!$I$22:$I$23</xm:f>
          </x14:formula1>
          <xm:sqref>D39:D348</xm:sqref>
        </x14:dataValidation>
        <x14:dataValidation type="list" allowBlank="1" showInputMessage="1" showErrorMessage="1" xr:uid="{64C13C64-90AB-483A-80BA-1BF8E528DC7F}">
          <x14:formula1>
            <xm:f>'Hidden Lists'!$I$14:$I$15</xm:f>
          </x14:formula1>
          <xm:sqref>C40:C348 C39</xm:sqref>
        </x14:dataValidation>
        <x14:dataValidation type="list" allowBlank="1" showInputMessage="1" showErrorMessage="1" xr:uid="{08BA7ECC-B81D-4A88-BE86-452C572AC63C}">
          <x14:formula1>
            <xm:f>'Hidden Lists'!$K$18:$K$20</xm:f>
          </x14:formula1>
          <xm:sqref>B9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0BC53-E7E0-4D23-A27A-C68D01DB4217}">
  <sheetPr codeName="Sheet8">
    <tabColor rgb="FF175259"/>
  </sheetPr>
  <dimension ref="A1:J20"/>
  <sheetViews>
    <sheetView workbookViewId="0">
      <selection activeCell="E22" sqref="E22"/>
    </sheetView>
  </sheetViews>
  <sheetFormatPr defaultColWidth="9.1796875" defaultRowHeight="12.5" x14ac:dyDescent="0.25"/>
  <cols>
    <col min="1" max="1" width="23.54296875" style="324" customWidth="1"/>
    <col min="2" max="2" width="14.54296875" style="324" customWidth="1"/>
    <col min="3" max="3" width="14" style="324" customWidth="1"/>
    <col min="4" max="4" width="8.7265625" style="324" customWidth="1"/>
    <col min="5" max="5" width="30.1796875" style="324" customWidth="1"/>
    <col min="6" max="6" width="13.81640625" style="324" customWidth="1"/>
    <col min="7" max="7" width="14.453125" style="324" customWidth="1"/>
    <col min="8" max="8" width="16.26953125" style="234" bestFit="1" customWidth="1"/>
    <col min="9" max="9" width="9.1796875" style="365"/>
    <col min="10" max="10" width="9.1796875" style="366"/>
    <col min="11" max="16384" width="9.1796875" style="324"/>
  </cols>
  <sheetData>
    <row r="1" spans="1:9" x14ac:dyDescent="0.25">
      <c r="A1" s="342"/>
      <c r="B1" s="343"/>
      <c r="C1" s="343"/>
      <c r="D1" s="343"/>
      <c r="E1" s="343"/>
      <c r="F1" s="343"/>
      <c r="G1" s="344" t="str">
        <f>'2.Audit Plan'!E1</f>
        <v>Version 2.1 July 2023</v>
      </c>
    </row>
    <row r="2" spans="1:9" ht="19.5" x14ac:dyDescent="0.35">
      <c r="A2" s="610" t="s">
        <v>309</v>
      </c>
      <c r="B2" s="611"/>
      <c r="C2" s="611"/>
      <c r="D2" s="611"/>
      <c r="E2" s="611"/>
      <c r="F2" s="611"/>
      <c r="G2" s="612"/>
    </row>
    <row r="3" spans="1:9" ht="33.75" customHeight="1" x14ac:dyDescent="0.3">
      <c r="A3" s="613" t="str">
        <f>'1.Application Form'!A3:K3</f>
        <v>For Supply Chain Certificate Holders &amp; Applicants
Single site and multi-site certification</v>
      </c>
      <c r="B3" s="614"/>
      <c r="C3" s="614"/>
      <c r="D3" s="614"/>
      <c r="E3" s="614"/>
      <c r="F3" s="614"/>
      <c r="G3" s="615"/>
    </row>
    <row r="4" spans="1:9" ht="14" x14ac:dyDescent="0.3">
      <c r="A4" s="616" t="str">
        <f>'1.Application Form'!A4:K4</f>
        <v>Sustainable Agriculture Standard 2020</v>
      </c>
      <c r="B4" s="617"/>
      <c r="C4" s="617"/>
      <c r="D4" s="617"/>
      <c r="E4" s="617"/>
      <c r="F4" s="617"/>
      <c r="G4" s="618"/>
    </row>
    <row r="6" spans="1:9" x14ac:dyDescent="0.25">
      <c r="A6" s="188" t="s">
        <v>310</v>
      </c>
      <c r="B6" s="343"/>
      <c r="C6" s="367"/>
      <c r="E6" s="188" t="s">
        <v>311</v>
      </c>
      <c r="F6" s="368"/>
      <c r="G6" s="367"/>
    </row>
    <row r="7" spans="1:9" ht="58.5" customHeight="1" x14ac:dyDescent="0.25">
      <c r="A7" s="510" t="s">
        <v>312</v>
      </c>
      <c r="B7" s="511"/>
      <c r="C7" s="531"/>
      <c r="E7" s="510" t="s">
        <v>313</v>
      </c>
      <c r="F7" s="511"/>
      <c r="G7" s="531"/>
    </row>
    <row r="8" spans="1:9" x14ac:dyDescent="0.25">
      <c r="A8" s="369"/>
      <c r="B8" s="370" t="s">
        <v>314</v>
      </c>
      <c r="C8" s="371" t="s">
        <v>315</v>
      </c>
      <c r="E8" s="372"/>
      <c r="F8" s="373" t="s">
        <v>314</v>
      </c>
      <c r="G8" s="374" t="s">
        <v>316</v>
      </c>
      <c r="I8" s="375" t="s">
        <v>317</v>
      </c>
    </row>
    <row r="9" spans="1:9" ht="12.75" customHeight="1" x14ac:dyDescent="0.25">
      <c r="A9" s="329" t="str">
        <f>'3.Audit Summary'!A33</f>
        <v>Interviewed Workers</v>
      </c>
      <c r="B9" s="231">
        <f>'3.Audit Summary'!B33</f>
        <v>0</v>
      </c>
      <c r="C9" s="376">
        <f>'3.Audit Summary'!C33</f>
        <v>0</v>
      </c>
      <c r="D9" s="377"/>
      <c r="E9" s="378" t="s">
        <v>318</v>
      </c>
      <c r="F9" s="379">
        <f>'1.Application Form'!F168</f>
        <v>0</v>
      </c>
      <c r="G9" s="380">
        <v>0</v>
      </c>
      <c r="I9" s="381">
        <v>0</v>
      </c>
    </row>
    <row r="10" spans="1:9" x14ac:dyDescent="0.25">
      <c r="A10" s="382" t="str">
        <f>'Hidden Lists'!I14</f>
        <v>Site</v>
      </c>
      <c r="B10" s="383">
        <f>COUNTIF(SampleDisc[#All],'Hidden Lists'!I14)</f>
        <v>0</v>
      </c>
      <c r="C10" s="384">
        <f>'2.Audit Plan'!B76</f>
        <v>0</v>
      </c>
      <c r="D10" s="385"/>
      <c r="E10" s="386" t="s">
        <v>319</v>
      </c>
      <c r="F10" s="379">
        <f>'1.Application Form'!F169</f>
        <v>0</v>
      </c>
      <c r="G10" s="387" t="e">
        <f>G13-I10</f>
        <v>#VALUE!</v>
      </c>
      <c r="I10" s="388">
        <f>6*7</f>
        <v>42</v>
      </c>
    </row>
    <row r="11" spans="1:9" x14ac:dyDescent="0.25">
      <c r="A11" s="389"/>
      <c r="B11" s="390"/>
      <c r="C11" s="281"/>
      <c r="D11" s="385"/>
      <c r="E11" s="391" t="s">
        <v>320</v>
      </c>
      <c r="F11" s="379">
        <f>'2.Audit Plan'!B18</f>
        <v>0</v>
      </c>
      <c r="G11" s="387" t="e">
        <f>G13-I11</f>
        <v>#VALUE!</v>
      </c>
      <c r="I11" s="388">
        <f>2*7</f>
        <v>14</v>
      </c>
    </row>
    <row r="12" spans="1:9" x14ac:dyDescent="0.25">
      <c r="A12" s="392"/>
      <c r="B12" s="393"/>
      <c r="C12" s="328"/>
      <c r="D12" s="385"/>
      <c r="E12" s="391" t="s">
        <v>321</v>
      </c>
      <c r="F12" s="379">
        <f>'2.Audit Plan'!B23</f>
        <v>0</v>
      </c>
      <c r="G12" s="387" t="e">
        <f>G13-I12</f>
        <v>#VALUE!</v>
      </c>
      <c r="I12" s="388">
        <f>2*7</f>
        <v>14</v>
      </c>
    </row>
    <row r="13" spans="1:9" x14ac:dyDescent="0.25">
      <c r="D13" s="385"/>
      <c r="E13" s="394" t="s">
        <v>322</v>
      </c>
      <c r="F13" s="379">
        <f>'3.Audit Summary'!B10</f>
        <v>0</v>
      </c>
      <c r="G13" s="395" t="e">
        <f>'1.Application Form'!H50-'2b.Duration'!G8</f>
        <v>#VALUE!</v>
      </c>
      <c r="I13" s="396">
        <v>0</v>
      </c>
    </row>
    <row r="14" spans="1:9" x14ac:dyDescent="0.25">
      <c r="D14" s="385"/>
      <c r="E14" s="397" t="s">
        <v>323</v>
      </c>
      <c r="F14" s="379">
        <f>'3.Audit Summary'!B11</f>
        <v>0</v>
      </c>
      <c r="G14" s="395" t="str">
        <f>'1.Application Form'!H50</f>
        <v/>
      </c>
      <c r="I14" s="396">
        <v>0</v>
      </c>
    </row>
    <row r="15" spans="1:9" ht="13.5" customHeight="1" x14ac:dyDescent="0.25">
      <c r="A15" s="269" t="s">
        <v>324</v>
      </c>
      <c r="B15" s="398">
        <f>'3.Audit Summary'!B19</f>
        <v>0</v>
      </c>
      <c r="C15" s="328"/>
      <c r="E15" s="391" t="s">
        <v>325</v>
      </c>
      <c r="F15" s="379">
        <f>'3.Audit Summary'!B22</f>
        <v>0</v>
      </c>
      <c r="G15" s="387">
        <f>F14+I15</f>
        <v>0</v>
      </c>
      <c r="I15" s="388">
        <f>IF($B$15=0,0,10*7)</f>
        <v>0</v>
      </c>
    </row>
    <row r="16" spans="1:9" x14ac:dyDescent="0.25">
      <c r="A16" s="399"/>
      <c r="B16" s="400"/>
      <c r="C16" s="400"/>
      <c r="E16" s="391" t="s">
        <v>326</v>
      </c>
      <c r="F16" s="379">
        <f>'3.Audit Summary'!B23</f>
        <v>0</v>
      </c>
      <c r="G16" s="401">
        <f>G17</f>
        <v>28</v>
      </c>
      <c r="I16" s="402">
        <v>0</v>
      </c>
    </row>
    <row r="17" spans="1:9" x14ac:dyDescent="0.25">
      <c r="A17" s="389"/>
      <c r="B17" s="390"/>
      <c r="C17" s="281"/>
      <c r="E17" s="391" t="s">
        <v>327</v>
      </c>
      <c r="F17" s="379">
        <f>'3.Audit Summary'!B30</f>
        <v>0</v>
      </c>
      <c r="G17" s="387">
        <f>I17+G15</f>
        <v>28</v>
      </c>
      <c r="I17" s="381">
        <f>IF($B$15=0,4*7,2*7)</f>
        <v>28</v>
      </c>
    </row>
    <row r="18" spans="1:9" x14ac:dyDescent="0.25">
      <c r="A18" s="392"/>
      <c r="B18" s="393"/>
      <c r="C18" s="328"/>
      <c r="E18" s="391" t="s">
        <v>328</v>
      </c>
      <c r="F18" s="403">
        <f>'3.Audit Summary'!B24</f>
        <v>0</v>
      </c>
      <c r="G18" s="404">
        <f>I18+G17</f>
        <v>35</v>
      </c>
      <c r="I18" s="405">
        <f>7*1</f>
        <v>7</v>
      </c>
    </row>
    <row r="20" spans="1:9" x14ac:dyDescent="0.25">
      <c r="A20" s="406"/>
      <c r="B20" s="393"/>
      <c r="C20" s="328"/>
    </row>
  </sheetData>
  <sheetProtection algorithmName="SHA-512" hashValue="5RDY7jqoJa5iI2bufCKAO6l2cOyUeoU0sryjzKFrX39t2OmiSPvvWeHZKe2xNL5UP9sBtNseXdzZn13zD7uleQ==" saltValue="FAvKm0m94iq3ATEdKUemdA==" spinCount="100000" sheet="1" objects="1" scenarios="1"/>
  <mergeCells count="5">
    <mergeCell ref="A2:G2"/>
    <mergeCell ref="A3:G3"/>
    <mergeCell ref="A4:G4"/>
    <mergeCell ref="A7:C7"/>
    <mergeCell ref="E7:G7"/>
  </mergeCells>
  <conditionalFormatting sqref="B9:B10">
    <cfRule type="expression" dxfId="12" priority="2">
      <formula>B9&lt;C9</formula>
    </cfRule>
  </conditionalFormatting>
  <conditionalFormatting sqref="F10">
    <cfRule type="cellIs" dxfId="11" priority="12" operator="greaterThan">
      <formula>$G$10</formula>
    </cfRule>
  </conditionalFormatting>
  <conditionalFormatting sqref="F11">
    <cfRule type="cellIs" dxfId="10" priority="11" operator="greaterThan">
      <formula>$G$11</formula>
    </cfRule>
  </conditionalFormatting>
  <conditionalFormatting sqref="F12">
    <cfRule type="cellIs" dxfId="9" priority="10" operator="greaterThan">
      <formula>$G$12</formula>
    </cfRule>
  </conditionalFormatting>
  <conditionalFormatting sqref="F13">
    <cfRule type="cellIs" dxfId="8" priority="9" operator="greaterThan">
      <formula>$G$13</formula>
    </cfRule>
  </conditionalFormatting>
  <conditionalFormatting sqref="F14:F18">
    <cfRule type="cellIs" dxfId="7" priority="8" operator="greaterThan">
      <formula>$G$14</formula>
    </cfRule>
  </conditionalFormatting>
  <conditionalFormatting sqref="G9:G14">
    <cfRule type="expression" dxfId="6" priority="16">
      <formula>G9&lt;#REF!</formula>
    </cfRule>
  </conditionalFormatting>
  <pageMargins left="0.511811024" right="0.511811024" top="0.78740157499999996" bottom="0.78740157499999996" header="0.31496062000000002" footer="0.31496062000000002"/>
  <pageSetup paperSize="9" orientation="portrait" horizontalDpi="4294967293" verticalDpi="0" r:id="rId1"/>
  <ignoredErrors>
    <ignoredError sqref="F16 F18"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439D-2B8A-4F80-A361-CAA367A12B3A}">
  <sheetPr codeName="Sheet9">
    <tabColor rgb="FFDEDBC4"/>
  </sheetPr>
  <dimension ref="A1:V198"/>
  <sheetViews>
    <sheetView zoomScale="70" zoomScaleNormal="70" workbookViewId="0">
      <selection activeCell="O25" sqref="O25"/>
    </sheetView>
  </sheetViews>
  <sheetFormatPr defaultColWidth="9.1796875" defaultRowHeight="14.5" x14ac:dyDescent="0.35"/>
  <cols>
    <col min="1" max="1" width="17.453125" style="3" customWidth="1"/>
    <col min="2" max="2" width="4.54296875" style="3" customWidth="1"/>
    <col min="3" max="3" width="26.54296875" style="1" bestFit="1" customWidth="1"/>
    <col min="4" max="4" width="7.7265625" style="1" customWidth="1"/>
    <col min="5" max="5" width="6.453125" style="1" customWidth="1"/>
    <col min="6" max="6" width="14.7265625" style="1" bestFit="1" customWidth="1"/>
    <col min="7" max="8" width="12" style="1" customWidth="1"/>
    <col min="9" max="9" width="25" style="1" bestFit="1" customWidth="1"/>
    <col min="10" max="10" width="20.453125" style="1" customWidth="1"/>
    <col min="11" max="11" width="46.54296875" style="1" bestFit="1" customWidth="1"/>
    <col min="12" max="12" width="3.81640625" style="1" customWidth="1"/>
    <col min="13" max="13" width="14.453125" style="1" bestFit="1" customWidth="1"/>
    <col min="14" max="14" width="3.7265625" style="1" customWidth="1"/>
    <col min="15" max="15" width="4.7265625" style="1" customWidth="1"/>
    <col min="16" max="16" width="20.7265625" style="1" bestFit="1" customWidth="1"/>
    <col min="17" max="18" width="9.1796875" style="1"/>
    <col min="19" max="19" width="14.26953125" style="1" customWidth="1"/>
    <col min="20" max="20" width="4.54296875" style="1" customWidth="1"/>
    <col min="21" max="21" width="92" style="1" customWidth="1"/>
    <col min="22" max="16384" width="9.1796875" style="1"/>
  </cols>
  <sheetData>
    <row r="1" spans="1:22" ht="15" thickBot="1" x14ac:dyDescent="0.4">
      <c r="A1" s="161" t="s">
        <v>329</v>
      </c>
      <c r="D1" s="41"/>
      <c r="H1" s="41"/>
    </row>
    <row r="2" spans="1:22" x14ac:dyDescent="0.35">
      <c r="A2" s="22" t="s">
        <v>330</v>
      </c>
      <c r="B2" s="25"/>
      <c r="C2" s="19" t="s">
        <v>331</v>
      </c>
      <c r="F2" s="19" t="s">
        <v>332</v>
      </c>
      <c r="G2" s="41"/>
      <c r="I2" s="19" t="s">
        <v>333</v>
      </c>
      <c r="K2" s="19" t="s">
        <v>334</v>
      </c>
      <c r="M2" s="19" t="s">
        <v>335</v>
      </c>
      <c r="P2" s="19" t="s">
        <v>336</v>
      </c>
      <c r="Q2" s="19" t="s">
        <v>337</v>
      </c>
      <c r="S2" s="19" t="s">
        <v>338</v>
      </c>
      <c r="U2" s="629" t="s">
        <v>339</v>
      </c>
      <c r="V2" s="629"/>
    </row>
    <row r="3" spans="1:22" ht="21" x14ac:dyDescent="0.35">
      <c r="A3" s="23" t="s">
        <v>340</v>
      </c>
      <c r="B3" s="4"/>
      <c r="C3" s="20" t="s">
        <v>341</v>
      </c>
      <c r="F3" s="20" t="s">
        <v>90</v>
      </c>
      <c r="I3" s="20" t="s">
        <v>107</v>
      </c>
      <c r="K3" s="20">
        <f>'2.Audit Plan'!B37</f>
        <v>0</v>
      </c>
      <c r="M3" s="20" t="s">
        <v>342</v>
      </c>
      <c r="P3" s="14" t="s">
        <v>343</v>
      </c>
      <c r="Q3" s="15" t="s">
        <v>344</v>
      </c>
      <c r="R3" s="1" t="s">
        <v>345</v>
      </c>
      <c r="S3" s="1" t="s">
        <v>346</v>
      </c>
      <c r="T3" s="1" t="s">
        <v>345</v>
      </c>
      <c r="U3" s="40" t="s">
        <v>347</v>
      </c>
    </row>
    <row r="4" spans="1:22" ht="21.5" thickBot="1" x14ac:dyDescent="0.4">
      <c r="A4" s="23" t="s">
        <v>348</v>
      </c>
      <c r="B4" s="4"/>
      <c r="C4" s="20" t="s">
        <v>349</v>
      </c>
      <c r="F4" s="21" t="s">
        <v>350</v>
      </c>
      <c r="I4" s="20" t="s">
        <v>351</v>
      </c>
      <c r="K4" s="20">
        <f>'2.Audit Plan'!B41</f>
        <v>0</v>
      </c>
      <c r="M4" s="21" t="s">
        <v>352</v>
      </c>
      <c r="P4" s="14" t="s">
        <v>353</v>
      </c>
      <c r="Q4" s="15" t="s">
        <v>354</v>
      </c>
      <c r="R4" s="1" t="s">
        <v>345</v>
      </c>
      <c r="U4" s="40" t="s">
        <v>355</v>
      </c>
    </row>
    <row r="5" spans="1:22" ht="21.5" thickBot="1" x14ac:dyDescent="0.4">
      <c r="A5" s="23" t="s">
        <v>356</v>
      </c>
      <c r="B5" s="4"/>
      <c r="C5" s="20" t="s">
        <v>357</v>
      </c>
      <c r="H5" s="41"/>
      <c r="I5" s="21" t="s">
        <v>358</v>
      </c>
      <c r="K5" s="20">
        <f>'2.Audit Plan'!B45</f>
        <v>0</v>
      </c>
      <c r="P5" s="14" t="s">
        <v>359</v>
      </c>
      <c r="Q5" s="15" t="s">
        <v>360</v>
      </c>
      <c r="R5" s="1" t="s">
        <v>345</v>
      </c>
      <c r="S5" s="19" t="s">
        <v>361</v>
      </c>
      <c r="U5" s="40" t="s">
        <v>362</v>
      </c>
    </row>
    <row r="6" spans="1:22" ht="21.5" thickBot="1" x14ac:dyDescent="0.4">
      <c r="A6" s="23" t="s">
        <v>363</v>
      </c>
      <c r="B6" s="4"/>
      <c r="C6" s="20" t="s">
        <v>364</v>
      </c>
      <c r="F6" s="19" t="s">
        <v>365</v>
      </c>
      <c r="G6" s="41"/>
      <c r="I6" s="41"/>
      <c r="K6" s="20">
        <f>'2.Audit Plan'!B49</f>
        <v>0</v>
      </c>
      <c r="P6" s="14" t="s">
        <v>366</v>
      </c>
      <c r="Q6" s="15" t="s">
        <v>367</v>
      </c>
      <c r="R6" s="1" t="s">
        <v>345</v>
      </c>
      <c r="S6" s="35" t="s">
        <v>368</v>
      </c>
      <c r="U6" s="40" t="s">
        <v>369</v>
      </c>
    </row>
    <row r="7" spans="1:22" ht="15" thickBot="1" x14ac:dyDescent="0.4">
      <c r="A7" s="23" t="s">
        <v>370</v>
      </c>
      <c r="B7" s="4"/>
      <c r="C7" s="21" t="s">
        <v>371</v>
      </c>
      <c r="F7" s="20" t="s">
        <v>372</v>
      </c>
      <c r="I7" s="19" t="s">
        <v>373</v>
      </c>
      <c r="K7" s="20">
        <f>'2.Audit Plan'!B53</f>
        <v>0</v>
      </c>
      <c r="P7" s="16" t="s">
        <v>374</v>
      </c>
      <c r="Q7" s="18" t="s">
        <v>375</v>
      </c>
      <c r="R7" s="1" t="s">
        <v>345</v>
      </c>
      <c r="S7" s="35" t="s">
        <v>376</v>
      </c>
    </row>
    <row r="8" spans="1:22" ht="15" thickBot="1" x14ac:dyDescent="0.4">
      <c r="A8" s="23" t="s">
        <v>377</v>
      </c>
      <c r="B8" s="4"/>
      <c r="D8" s="41"/>
      <c r="F8" s="21" t="s">
        <v>80</v>
      </c>
      <c r="I8" s="20" t="s">
        <v>378</v>
      </c>
      <c r="K8" s="21">
        <f>'2.Audit Plan'!B57</f>
        <v>0</v>
      </c>
      <c r="S8" s="35" t="s">
        <v>379</v>
      </c>
      <c r="U8" s="629" t="s">
        <v>380</v>
      </c>
      <c r="V8" s="629"/>
    </row>
    <row r="9" spans="1:22" ht="15.75" customHeight="1" thickBot="1" x14ac:dyDescent="0.4">
      <c r="A9" s="23" t="s">
        <v>381</v>
      </c>
      <c r="B9" s="4"/>
      <c r="C9" s="19" t="s">
        <v>382</v>
      </c>
      <c r="H9" s="41"/>
      <c r="I9" s="20" t="s">
        <v>383</v>
      </c>
      <c r="S9" s="35" t="s">
        <v>384</v>
      </c>
      <c r="U9" s="150" t="s">
        <v>385</v>
      </c>
      <c r="V9" s="1" t="s">
        <v>345</v>
      </c>
    </row>
    <row r="10" spans="1:22" ht="15" thickBot="1" x14ac:dyDescent="0.4">
      <c r="A10" s="23" t="s">
        <v>386</v>
      </c>
      <c r="B10" s="4"/>
      <c r="C10" s="1" t="s">
        <v>387</v>
      </c>
      <c r="F10" s="19" t="s">
        <v>388</v>
      </c>
      <c r="G10" s="41"/>
      <c r="I10" s="21" t="s">
        <v>389</v>
      </c>
      <c r="K10" s="19" t="s">
        <v>390</v>
      </c>
      <c r="P10" s="19" t="s">
        <v>391</v>
      </c>
      <c r="Q10" s="19" t="s">
        <v>337</v>
      </c>
      <c r="R10" s="1" t="s">
        <v>345</v>
      </c>
      <c r="U10" s="1" t="s">
        <v>392</v>
      </c>
      <c r="V10" s="1" t="s">
        <v>345</v>
      </c>
    </row>
    <row r="11" spans="1:22" x14ac:dyDescent="0.35">
      <c r="A11" s="23" t="s">
        <v>393</v>
      </c>
      <c r="B11" s="4"/>
      <c r="C11" s="1" t="s">
        <v>394</v>
      </c>
      <c r="F11" s="20" t="s">
        <v>395</v>
      </c>
      <c r="K11" s="20" t="s">
        <v>396</v>
      </c>
      <c r="P11" s="14" t="s">
        <v>397</v>
      </c>
      <c r="Q11" s="15" t="s">
        <v>398</v>
      </c>
      <c r="R11" s="1" t="s">
        <v>345</v>
      </c>
    </row>
    <row r="12" spans="1:22" ht="15" thickBot="1" x14ac:dyDescent="0.4">
      <c r="A12" s="23" t="s">
        <v>399</v>
      </c>
      <c r="B12" s="4"/>
      <c r="C12" s="1" t="s">
        <v>400</v>
      </c>
      <c r="F12" s="21" t="s">
        <v>401</v>
      </c>
      <c r="I12" s="71" t="s">
        <v>402</v>
      </c>
      <c r="K12" s="20" t="s">
        <v>403</v>
      </c>
      <c r="P12" s="14" t="s">
        <v>404</v>
      </c>
      <c r="Q12" s="15" t="s">
        <v>405</v>
      </c>
      <c r="R12" s="1" t="s">
        <v>345</v>
      </c>
      <c r="U12" s="1" t="s">
        <v>406</v>
      </c>
      <c r="V12" s="1" t="s">
        <v>345</v>
      </c>
    </row>
    <row r="13" spans="1:22" ht="15" thickBot="1" x14ac:dyDescent="0.4">
      <c r="A13" s="23" t="s">
        <v>407</v>
      </c>
      <c r="B13" s="4"/>
      <c r="C13" s="1" t="s">
        <v>408</v>
      </c>
      <c r="H13" s="41"/>
      <c r="I13" s="72" t="s">
        <v>372</v>
      </c>
      <c r="K13" s="20" t="s">
        <v>409</v>
      </c>
      <c r="P13" s="14" t="s">
        <v>410</v>
      </c>
      <c r="Q13" s="15" t="s">
        <v>411</v>
      </c>
      <c r="R13" s="1" t="s">
        <v>345</v>
      </c>
    </row>
    <row r="14" spans="1:22" ht="15" thickBot="1" x14ac:dyDescent="0.4">
      <c r="A14" s="23" t="s">
        <v>412</v>
      </c>
      <c r="B14" s="4"/>
      <c r="C14" s="1" t="s">
        <v>413</v>
      </c>
      <c r="F14" s="19" t="s">
        <v>333</v>
      </c>
      <c r="G14" s="41"/>
      <c r="I14" s="72" t="s">
        <v>105</v>
      </c>
      <c r="K14" s="21" t="s">
        <v>389</v>
      </c>
      <c r="P14" s="14" t="s">
        <v>414</v>
      </c>
      <c r="Q14" s="15" t="s">
        <v>415</v>
      </c>
      <c r="R14" s="1" t="s">
        <v>345</v>
      </c>
    </row>
    <row r="15" spans="1:22" x14ac:dyDescent="0.35">
      <c r="A15" s="23" t="s">
        <v>416</v>
      </c>
      <c r="B15" s="4"/>
      <c r="C15" s="1" t="s">
        <v>417</v>
      </c>
      <c r="F15" s="20" t="s">
        <v>418</v>
      </c>
      <c r="I15" s="72" t="s">
        <v>109</v>
      </c>
      <c r="P15" s="14" t="s">
        <v>419</v>
      </c>
      <c r="Q15" s="15" t="s">
        <v>420</v>
      </c>
      <c r="R15" s="1" t="s">
        <v>345</v>
      </c>
    </row>
    <row r="16" spans="1:22" ht="15" thickBot="1" x14ac:dyDescent="0.4">
      <c r="A16" s="23" t="s">
        <v>421</v>
      </c>
      <c r="B16" s="4"/>
      <c r="C16" s="1" t="s">
        <v>422</v>
      </c>
      <c r="F16" s="20" t="s">
        <v>423</v>
      </c>
      <c r="I16" s="72" t="s">
        <v>424</v>
      </c>
      <c r="P16" s="14" t="s">
        <v>425</v>
      </c>
      <c r="Q16" s="15" t="s">
        <v>426</v>
      </c>
      <c r="R16" s="1" t="s">
        <v>345</v>
      </c>
    </row>
    <row r="17" spans="1:18" ht="15" thickBot="1" x14ac:dyDescent="0.4">
      <c r="A17" s="23" t="s">
        <v>427</v>
      </c>
      <c r="B17" s="4"/>
      <c r="C17" s="1" t="s">
        <v>428</v>
      </c>
      <c r="F17" s="21" t="s">
        <v>429</v>
      </c>
      <c r="I17" s="72" t="s">
        <v>430</v>
      </c>
      <c r="K17" s="19" t="s">
        <v>431</v>
      </c>
      <c r="P17" s="16" t="s">
        <v>432</v>
      </c>
      <c r="Q17" s="18" t="s">
        <v>433</v>
      </c>
      <c r="R17" s="1" t="s">
        <v>345</v>
      </c>
    </row>
    <row r="18" spans="1:18" ht="15" thickBot="1" x14ac:dyDescent="0.4">
      <c r="A18" s="23" t="s">
        <v>434</v>
      </c>
      <c r="B18" s="4"/>
      <c r="C18" s="1" t="s">
        <v>435</v>
      </c>
      <c r="I18" s="73" t="s">
        <v>436</v>
      </c>
      <c r="K18" s="20" t="s">
        <v>437</v>
      </c>
      <c r="P18" s="1" t="s">
        <v>438</v>
      </c>
      <c r="Q18" s="45" t="s">
        <v>439</v>
      </c>
      <c r="R18" s="1" t="s">
        <v>345</v>
      </c>
    </row>
    <row r="19" spans="1:18" x14ac:dyDescent="0.35">
      <c r="A19" s="23" t="s">
        <v>440</v>
      </c>
      <c r="B19" s="4"/>
      <c r="D19" s="41"/>
      <c r="F19" s="19" t="s">
        <v>195</v>
      </c>
      <c r="G19" s="70" t="s">
        <v>195</v>
      </c>
      <c r="K19" s="20" t="s">
        <v>441</v>
      </c>
    </row>
    <row r="20" spans="1:18" ht="15" thickBot="1" x14ac:dyDescent="0.4">
      <c r="A20" s="23" t="s">
        <v>442</v>
      </c>
      <c r="B20" s="4"/>
      <c r="C20" s="74" t="s">
        <v>443</v>
      </c>
      <c r="F20" s="20" t="s">
        <v>444</v>
      </c>
      <c r="G20" s="20" t="s">
        <v>445</v>
      </c>
      <c r="I20" s="17"/>
      <c r="K20" s="20" t="s">
        <v>446</v>
      </c>
    </row>
    <row r="21" spans="1:18" ht="15" thickBot="1" x14ac:dyDescent="0.4">
      <c r="A21" s="23" t="s">
        <v>447</v>
      </c>
      <c r="B21" s="4"/>
      <c r="C21" s="75" t="s">
        <v>2</v>
      </c>
      <c r="F21" s="21" t="s">
        <v>448</v>
      </c>
      <c r="G21" s="21" t="s">
        <v>449</v>
      </c>
      <c r="I21" s="19" t="s">
        <v>450</v>
      </c>
    </row>
    <row r="22" spans="1:18" ht="15" thickBot="1" x14ac:dyDescent="0.4">
      <c r="A22" s="23" t="s">
        <v>451</v>
      </c>
      <c r="B22" s="4"/>
      <c r="C22" s="75" t="s">
        <v>1106</v>
      </c>
      <c r="H22" s="41"/>
      <c r="I22" s="20" t="s">
        <v>452</v>
      </c>
      <c r="K22" s="179" t="s">
        <v>453</v>
      </c>
    </row>
    <row r="23" spans="1:18" ht="15" thickBot="1" x14ac:dyDescent="0.4">
      <c r="A23" s="23" t="s">
        <v>454</v>
      </c>
      <c r="B23" s="4"/>
      <c r="F23" s="19" t="s">
        <v>455</v>
      </c>
      <c r="G23" s="42"/>
      <c r="I23" s="21" t="s">
        <v>456</v>
      </c>
      <c r="K23" s="180" t="s">
        <v>457</v>
      </c>
    </row>
    <row r="24" spans="1:18" x14ac:dyDescent="0.35">
      <c r="A24" s="23" t="s">
        <v>458</v>
      </c>
      <c r="B24" s="4"/>
      <c r="D24" s="41"/>
      <c r="F24" s="20" t="s">
        <v>372</v>
      </c>
      <c r="K24" s="180" t="s">
        <v>459</v>
      </c>
    </row>
    <row r="25" spans="1:18" ht="15" thickBot="1" x14ac:dyDescent="0.4">
      <c r="A25" s="23" t="s">
        <v>460</v>
      </c>
      <c r="B25" s="4"/>
      <c r="C25" s="74" t="s">
        <v>461</v>
      </c>
      <c r="D25" s="80"/>
      <c r="F25" s="21" t="s">
        <v>105</v>
      </c>
      <c r="I25" s="74" t="s">
        <v>78</v>
      </c>
      <c r="K25" s="180">
        <v>1</v>
      </c>
    </row>
    <row r="26" spans="1:18" ht="15" thickBot="1" x14ac:dyDescent="0.4">
      <c r="A26" s="23" t="s">
        <v>462</v>
      </c>
      <c r="B26" s="4"/>
      <c r="C26" s="78">
        <f>IF('2.Audit Plan'!E28='Hidden Lists'!F3,1,0)</f>
        <v>0</v>
      </c>
      <c r="D26" s="80"/>
      <c r="I26" s="75" t="s">
        <v>106</v>
      </c>
      <c r="K26" s="180">
        <v>2</v>
      </c>
    </row>
    <row r="27" spans="1:18" x14ac:dyDescent="0.35">
      <c r="A27" s="23" t="s">
        <v>463</v>
      </c>
      <c r="B27" s="4"/>
      <c r="C27" s="78">
        <f>'2b.Duration'!C14</f>
        <v>1</v>
      </c>
      <c r="F27" s="19" t="s">
        <v>168</v>
      </c>
      <c r="I27" s="75" t="s">
        <v>464</v>
      </c>
      <c r="K27" s="180">
        <v>3</v>
      </c>
    </row>
    <row r="28" spans="1:18" x14ac:dyDescent="0.35">
      <c r="A28" s="23" t="s">
        <v>465</v>
      </c>
      <c r="B28" s="4"/>
      <c r="C28" s="75" t="s">
        <v>466</v>
      </c>
      <c r="F28" s="20" t="s">
        <v>467</v>
      </c>
      <c r="I28" s="75" t="s">
        <v>468</v>
      </c>
      <c r="K28" s="180">
        <v>4</v>
      </c>
    </row>
    <row r="29" spans="1:18" ht="15" thickBot="1" x14ac:dyDescent="0.4">
      <c r="A29" s="23" t="s">
        <v>469</v>
      </c>
      <c r="B29" s="4"/>
      <c r="C29" s="75" t="s">
        <v>470</v>
      </c>
      <c r="D29" s="82"/>
      <c r="F29" s="21" t="s">
        <v>471</v>
      </c>
      <c r="I29" s="75" t="s">
        <v>108</v>
      </c>
      <c r="K29" s="180">
        <v>5</v>
      </c>
    </row>
    <row r="30" spans="1:18" ht="15" thickBot="1" x14ac:dyDescent="0.4">
      <c r="A30" s="23" t="s">
        <v>472</v>
      </c>
      <c r="B30" s="4"/>
      <c r="C30" s="79" t="str">
        <f>IF(AND(C26=1,C27&lt;1.1),C28,C29)</f>
        <v>Correct</v>
      </c>
      <c r="K30" s="180">
        <v>6</v>
      </c>
    </row>
    <row r="31" spans="1:18" x14ac:dyDescent="0.35">
      <c r="A31" s="23" t="s">
        <v>473</v>
      </c>
      <c r="B31" s="4"/>
      <c r="F31" s="19" t="s">
        <v>474</v>
      </c>
      <c r="I31" s="74" t="s">
        <v>475</v>
      </c>
      <c r="K31" s="180">
        <v>7</v>
      </c>
    </row>
    <row r="32" spans="1:18" x14ac:dyDescent="0.35">
      <c r="A32" s="23" t="s">
        <v>476</v>
      </c>
      <c r="B32" s="4"/>
      <c r="C32" s="84" t="s">
        <v>477</v>
      </c>
      <c r="D32" s="81"/>
      <c r="E32" s="81"/>
      <c r="F32" s="20" t="s">
        <v>394</v>
      </c>
      <c r="I32" s="75" t="s">
        <v>109</v>
      </c>
      <c r="K32" s="180">
        <v>8</v>
      </c>
    </row>
    <row r="33" spans="1:11" x14ac:dyDescent="0.35">
      <c r="A33" s="23" t="s">
        <v>478</v>
      </c>
      <c r="B33" s="4"/>
      <c r="C33" s="129" t="s">
        <v>479</v>
      </c>
      <c r="D33" s="81"/>
      <c r="F33" s="20" t="s">
        <v>480</v>
      </c>
      <c r="I33" s="75" t="s">
        <v>481</v>
      </c>
      <c r="K33" s="180">
        <v>9</v>
      </c>
    </row>
    <row r="34" spans="1:11" x14ac:dyDescent="0.35">
      <c r="A34" s="23" t="s">
        <v>482</v>
      </c>
      <c r="B34" s="4"/>
      <c r="C34" s="130" t="s">
        <v>483</v>
      </c>
      <c r="E34" s="81"/>
      <c r="F34" s="20" t="s">
        <v>484</v>
      </c>
      <c r="I34" s="75" t="s">
        <v>424</v>
      </c>
      <c r="K34" s="180">
        <v>10</v>
      </c>
    </row>
    <row r="35" spans="1:11" ht="15" thickBot="1" x14ac:dyDescent="0.4">
      <c r="A35" s="23" t="s">
        <v>485</v>
      </c>
      <c r="B35" s="4"/>
      <c r="C35" s="129" t="s">
        <v>486</v>
      </c>
      <c r="E35" s="81"/>
      <c r="F35" s="21" t="s">
        <v>487</v>
      </c>
      <c r="I35" s="75" t="s">
        <v>430</v>
      </c>
      <c r="K35" s="180">
        <v>11</v>
      </c>
    </row>
    <row r="36" spans="1:11" ht="15" thickBot="1" x14ac:dyDescent="0.4">
      <c r="A36" s="23" t="s">
        <v>488</v>
      </c>
      <c r="B36" s="4"/>
      <c r="C36" s="131">
        <f>IF('3.Audit Summary'!B17='Hidden Lists'!F3,1,0)</f>
        <v>0</v>
      </c>
      <c r="K36" s="181">
        <v>12</v>
      </c>
    </row>
    <row r="37" spans="1:11" x14ac:dyDescent="0.35">
      <c r="A37" s="23" t="s">
        <v>489</v>
      </c>
      <c r="B37" s="4"/>
      <c r="C37" s="128">
        <f>COUNTA('3.Audit Summary'!B21:B22)</f>
        <v>0</v>
      </c>
      <c r="I37" s="74" t="s">
        <v>100</v>
      </c>
    </row>
    <row r="38" spans="1:11" x14ac:dyDescent="0.35">
      <c r="A38" s="23" t="s">
        <v>490</v>
      </c>
      <c r="B38" s="4"/>
      <c r="C38" s="79" t="str">
        <f>IF(AND(C36=1,C37&lt;2),C28,C29)</f>
        <v>Correct</v>
      </c>
      <c r="I38" s="75" t="s">
        <v>105</v>
      </c>
    </row>
    <row r="39" spans="1:11" x14ac:dyDescent="0.35">
      <c r="A39" s="23" t="s">
        <v>491</v>
      </c>
      <c r="B39" s="4"/>
      <c r="C39" s="83"/>
      <c r="I39" s="75" t="s">
        <v>109</v>
      </c>
    </row>
    <row r="40" spans="1:11" x14ac:dyDescent="0.35">
      <c r="A40" s="23" t="s">
        <v>492</v>
      </c>
      <c r="B40" s="4"/>
      <c r="C40" s="84" t="s">
        <v>493</v>
      </c>
    </row>
    <row r="41" spans="1:11" x14ac:dyDescent="0.35">
      <c r="A41" s="23" t="s">
        <v>494</v>
      </c>
      <c r="B41" s="4"/>
      <c r="C41" s="1">
        <f>IF('3.Audit Summary'!E10='Hidden Lists'!F3,1,0)</f>
        <v>0</v>
      </c>
    </row>
    <row r="42" spans="1:11" x14ac:dyDescent="0.35">
      <c r="A42" s="23" t="s">
        <v>495</v>
      </c>
      <c r="B42" s="4"/>
      <c r="C42" s="1">
        <f>COUNTA('3.Audit Summary'!E11)</f>
        <v>0</v>
      </c>
    </row>
    <row r="43" spans="1:11" x14ac:dyDescent="0.35">
      <c r="A43" s="23" t="s">
        <v>496</v>
      </c>
      <c r="B43" s="4"/>
      <c r="C43" s="79" t="str">
        <f>IF(AND(C41=1,C42&lt;1),C28,C29)</f>
        <v>Correct</v>
      </c>
    </row>
    <row r="44" spans="1:11" x14ac:dyDescent="0.35">
      <c r="A44" s="23" t="s">
        <v>497</v>
      </c>
      <c r="B44" s="4"/>
    </row>
    <row r="45" spans="1:11" x14ac:dyDescent="0.35">
      <c r="A45" s="23" t="s">
        <v>498</v>
      </c>
      <c r="B45" s="4"/>
    </row>
    <row r="46" spans="1:11" x14ac:dyDescent="0.35">
      <c r="A46" s="23" t="s">
        <v>499</v>
      </c>
      <c r="B46" s="4"/>
    </row>
    <row r="47" spans="1:11" x14ac:dyDescent="0.35">
      <c r="A47" s="23" t="s">
        <v>500</v>
      </c>
      <c r="B47" s="4"/>
    </row>
    <row r="48" spans="1:11" x14ac:dyDescent="0.35">
      <c r="A48" s="23" t="s">
        <v>501</v>
      </c>
      <c r="B48" s="4"/>
    </row>
    <row r="49" spans="1:2" x14ac:dyDescent="0.35">
      <c r="A49" s="23" t="s">
        <v>502</v>
      </c>
      <c r="B49" s="4"/>
    </row>
    <row r="50" spans="1:2" x14ac:dyDescent="0.35">
      <c r="A50" s="23" t="s">
        <v>503</v>
      </c>
      <c r="B50" s="4"/>
    </row>
    <row r="51" spans="1:2" x14ac:dyDescent="0.35">
      <c r="A51" s="23" t="s">
        <v>504</v>
      </c>
      <c r="B51" s="4"/>
    </row>
    <row r="52" spans="1:2" x14ac:dyDescent="0.35">
      <c r="A52" s="23" t="s">
        <v>505</v>
      </c>
      <c r="B52" s="4"/>
    </row>
    <row r="53" spans="1:2" x14ac:dyDescent="0.35">
      <c r="A53" s="23" t="s">
        <v>506</v>
      </c>
      <c r="B53" s="4"/>
    </row>
    <row r="54" spans="1:2" x14ac:dyDescent="0.35">
      <c r="A54" s="23" t="s">
        <v>507</v>
      </c>
      <c r="B54" s="4"/>
    </row>
    <row r="55" spans="1:2" x14ac:dyDescent="0.35">
      <c r="A55" s="23" t="s">
        <v>508</v>
      </c>
      <c r="B55" s="4"/>
    </row>
    <row r="56" spans="1:2" x14ac:dyDescent="0.35">
      <c r="A56" s="23" t="s">
        <v>509</v>
      </c>
      <c r="B56" s="4"/>
    </row>
    <row r="57" spans="1:2" x14ac:dyDescent="0.35">
      <c r="A57" s="23" t="s">
        <v>510</v>
      </c>
      <c r="B57" s="4"/>
    </row>
    <row r="58" spans="1:2" x14ac:dyDescent="0.35">
      <c r="A58" s="23" t="s">
        <v>511</v>
      </c>
      <c r="B58" s="4"/>
    </row>
    <row r="59" spans="1:2" x14ac:dyDescent="0.35">
      <c r="A59" s="23" t="s">
        <v>512</v>
      </c>
      <c r="B59" s="4"/>
    </row>
    <row r="60" spans="1:2" x14ac:dyDescent="0.35">
      <c r="A60" s="23" t="s">
        <v>513</v>
      </c>
      <c r="B60" s="4"/>
    </row>
    <row r="61" spans="1:2" x14ac:dyDescent="0.35">
      <c r="A61" s="23" t="s">
        <v>514</v>
      </c>
      <c r="B61" s="4"/>
    </row>
    <row r="62" spans="1:2" x14ac:dyDescent="0.35">
      <c r="A62" s="23" t="s">
        <v>515</v>
      </c>
      <c r="B62" s="4"/>
    </row>
    <row r="63" spans="1:2" x14ac:dyDescent="0.35">
      <c r="A63" s="23" t="s">
        <v>516</v>
      </c>
      <c r="B63" s="4"/>
    </row>
    <row r="64" spans="1:2" x14ac:dyDescent="0.35">
      <c r="A64" s="23" t="s">
        <v>517</v>
      </c>
      <c r="B64" s="4"/>
    </row>
    <row r="65" spans="1:2" x14ac:dyDescent="0.35">
      <c r="A65" s="23" t="s">
        <v>518</v>
      </c>
      <c r="B65" s="4"/>
    </row>
    <row r="66" spans="1:2" x14ac:dyDescent="0.35">
      <c r="A66" s="23" t="s">
        <v>519</v>
      </c>
      <c r="B66" s="4"/>
    </row>
    <row r="67" spans="1:2" x14ac:dyDescent="0.35">
      <c r="A67" s="23" t="s">
        <v>520</v>
      </c>
      <c r="B67" s="4"/>
    </row>
    <row r="68" spans="1:2" x14ac:dyDescent="0.35">
      <c r="A68" s="23" t="s">
        <v>521</v>
      </c>
      <c r="B68" s="4"/>
    </row>
    <row r="69" spans="1:2" x14ac:dyDescent="0.35">
      <c r="A69" s="23" t="s">
        <v>522</v>
      </c>
      <c r="B69" s="4"/>
    </row>
    <row r="70" spans="1:2" x14ac:dyDescent="0.35">
      <c r="A70" s="23" t="s">
        <v>523</v>
      </c>
      <c r="B70" s="4"/>
    </row>
    <row r="71" spans="1:2" x14ac:dyDescent="0.35">
      <c r="A71" s="23" t="s">
        <v>524</v>
      </c>
      <c r="B71" s="4"/>
    </row>
    <row r="72" spans="1:2" x14ac:dyDescent="0.35">
      <c r="A72" s="23" t="s">
        <v>525</v>
      </c>
      <c r="B72" s="4"/>
    </row>
    <row r="73" spans="1:2" x14ac:dyDescent="0.35">
      <c r="A73" s="23" t="s">
        <v>526</v>
      </c>
      <c r="B73" s="4"/>
    </row>
    <row r="74" spans="1:2" x14ac:dyDescent="0.35">
      <c r="A74" s="23" t="s">
        <v>527</v>
      </c>
      <c r="B74" s="4"/>
    </row>
    <row r="75" spans="1:2" x14ac:dyDescent="0.35">
      <c r="A75" s="23" t="s">
        <v>528</v>
      </c>
      <c r="B75" s="4"/>
    </row>
    <row r="76" spans="1:2" x14ac:dyDescent="0.35">
      <c r="A76" s="23" t="s">
        <v>529</v>
      </c>
      <c r="B76" s="4"/>
    </row>
    <row r="77" spans="1:2" x14ac:dyDescent="0.35">
      <c r="A77" s="23" t="s">
        <v>530</v>
      </c>
      <c r="B77" s="4"/>
    </row>
    <row r="78" spans="1:2" x14ac:dyDescent="0.35">
      <c r="A78" s="23" t="s">
        <v>531</v>
      </c>
      <c r="B78" s="4"/>
    </row>
    <row r="79" spans="1:2" x14ac:dyDescent="0.35">
      <c r="A79" s="23" t="s">
        <v>532</v>
      </c>
      <c r="B79" s="4"/>
    </row>
    <row r="80" spans="1:2" x14ac:dyDescent="0.35">
      <c r="A80" s="23" t="s">
        <v>533</v>
      </c>
      <c r="B80" s="4"/>
    </row>
    <row r="81" spans="1:2" x14ac:dyDescent="0.35">
      <c r="A81" s="23" t="s">
        <v>534</v>
      </c>
      <c r="B81" s="4"/>
    </row>
    <row r="82" spans="1:2" x14ac:dyDescent="0.35">
      <c r="A82" s="23" t="s">
        <v>535</v>
      </c>
      <c r="B82" s="4"/>
    </row>
    <row r="83" spans="1:2" x14ac:dyDescent="0.35">
      <c r="A83" s="23" t="s">
        <v>536</v>
      </c>
      <c r="B83" s="4"/>
    </row>
    <row r="84" spans="1:2" x14ac:dyDescent="0.35">
      <c r="A84" s="23" t="s">
        <v>537</v>
      </c>
      <c r="B84" s="4"/>
    </row>
    <row r="85" spans="1:2" x14ac:dyDescent="0.35">
      <c r="A85" s="23" t="s">
        <v>538</v>
      </c>
      <c r="B85" s="4"/>
    </row>
    <row r="86" spans="1:2" x14ac:dyDescent="0.35">
      <c r="A86" s="23" t="s">
        <v>539</v>
      </c>
      <c r="B86" s="4"/>
    </row>
    <row r="87" spans="1:2" x14ac:dyDescent="0.35">
      <c r="A87" s="23" t="s">
        <v>540</v>
      </c>
      <c r="B87" s="4"/>
    </row>
    <row r="88" spans="1:2" x14ac:dyDescent="0.35">
      <c r="A88" s="23" t="s">
        <v>541</v>
      </c>
      <c r="B88" s="4"/>
    </row>
    <row r="89" spans="1:2" x14ac:dyDescent="0.35">
      <c r="A89" s="23" t="s">
        <v>542</v>
      </c>
      <c r="B89" s="4"/>
    </row>
    <row r="90" spans="1:2" x14ac:dyDescent="0.35">
      <c r="A90" s="23" t="s">
        <v>543</v>
      </c>
      <c r="B90" s="4"/>
    </row>
    <row r="91" spans="1:2" x14ac:dyDescent="0.35">
      <c r="A91" s="23" t="s">
        <v>544</v>
      </c>
      <c r="B91" s="4"/>
    </row>
    <row r="92" spans="1:2" x14ac:dyDescent="0.35">
      <c r="A92" s="23" t="s">
        <v>545</v>
      </c>
      <c r="B92" s="4"/>
    </row>
    <row r="93" spans="1:2" x14ac:dyDescent="0.35">
      <c r="A93" s="23" t="s">
        <v>546</v>
      </c>
      <c r="B93" s="4"/>
    </row>
    <row r="94" spans="1:2" x14ac:dyDescent="0.35">
      <c r="A94" s="23" t="s">
        <v>547</v>
      </c>
      <c r="B94" s="4"/>
    </row>
    <row r="95" spans="1:2" x14ac:dyDescent="0.35">
      <c r="A95" s="23" t="s">
        <v>548</v>
      </c>
      <c r="B95" s="4"/>
    </row>
    <row r="96" spans="1:2" x14ac:dyDescent="0.35">
      <c r="A96" s="23" t="s">
        <v>549</v>
      </c>
      <c r="B96" s="4"/>
    </row>
    <row r="97" spans="1:2" x14ac:dyDescent="0.35">
      <c r="A97" s="23" t="s">
        <v>550</v>
      </c>
      <c r="B97" s="4"/>
    </row>
    <row r="98" spans="1:2" x14ac:dyDescent="0.35">
      <c r="A98" s="23" t="s">
        <v>551</v>
      </c>
      <c r="B98" s="4"/>
    </row>
    <row r="99" spans="1:2" x14ac:dyDescent="0.35">
      <c r="A99" s="23" t="s">
        <v>552</v>
      </c>
      <c r="B99" s="4"/>
    </row>
    <row r="100" spans="1:2" x14ac:dyDescent="0.35">
      <c r="A100" s="23" t="s">
        <v>553</v>
      </c>
      <c r="B100" s="4"/>
    </row>
    <row r="101" spans="1:2" x14ac:dyDescent="0.35">
      <c r="A101" s="23" t="s">
        <v>554</v>
      </c>
      <c r="B101" s="4"/>
    </row>
    <row r="102" spans="1:2" x14ac:dyDescent="0.35">
      <c r="A102" s="23" t="s">
        <v>555</v>
      </c>
      <c r="B102" s="4"/>
    </row>
    <row r="103" spans="1:2" x14ac:dyDescent="0.35">
      <c r="A103" s="23" t="s">
        <v>556</v>
      </c>
      <c r="B103" s="4"/>
    </row>
    <row r="104" spans="1:2" x14ac:dyDescent="0.35">
      <c r="A104" s="23" t="s">
        <v>557</v>
      </c>
      <c r="B104" s="4"/>
    </row>
    <row r="105" spans="1:2" x14ac:dyDescent="0.35">
      <c r="A105" s="23" t="s">
        <v>558</v>
      </c>
      <c r="B105" s="4"/>
    </row>
    <row r="106" spans="1:2" x14ac:dyDescent="0.35">
      <c r="A106" s="23" t="s">
        <v>559</v>
      </c>
      <c r="B106" s="4"/>
    </row>
    <row r="107" spans="1:2" x14ac:dyDescent="0.35">
      <c r="A107" s="23" t="s">
        <v>560</v>
      </c>
      <c r="B107" s="4"/>
    </row>
    <row r="108" spans="1:2" x14ac:dyDescent="0.35">
      <c r="A108" s="23" t="s">
        <v>561</v>
      </c>
      <c r="B108" s="4"/>
    </row>
    <row r="109" spans="1:2" x14ac:dyDescent="0.35">
      <c r="A109" s="23" t="s">
        <v>562</v>
      </c>
      <c r="B109" s="4"/>
    </row>
    <row r="110" spans="1:2" x14ac:dyDescent="0.35">
      <c r="A110" s="23" t="s">
        <v>563</v>
      </c>
      <c r="B110" s="4"/>
    </row>
    <row r="111" spans="1:2" x14ac:dyDescent="0.35">
      <c r="A111" s="23" t="s">
        <v>564</v>
      </c>
      <c r="B111" s="4"/>
    </row>
    <row r="112" spans="1:2" x14ac:dyDescent="0.35">
      <c r="A112" s="23" t="s">
        <v>565</v>
      </c>
      <c r="B112" s="4"/>
    </row>
    <row r="113" spans="1:2" x14ac:dyDescent="0.35">
      <c r="A113" s="23" t="s">
        <v>566</v>
      </c>
      <c r="B113" s="4"/>
    </row>
    <row r="114" spans="1:2" x14ac:dyDescent="0.35">
      <c r="A114" s="23" t="s">
        <v>567</v>
      </c>
      <c r="B114" s="4"/>
    </row>
    <row r="115" spans="1:2" x14ac:dyDescent="0.35">
      <c r="A115" s="23" t="s">
        <v>568</v>
      </c>
      <c r="B115" s="4"/>
    </row>
    <row r="116" spans="1:2" x14ac:dyDescent="0.35">
      <c r="A116" s="23" t="s">
        <v>569</v>
      </c>
      <c r="B116" s="4"/>
    </row>
    <row r="117" spans="1:2" x14ac:dyDescent="0.35">
      <c r="A117" s="23" t="s">
        <v>570</v>
      </c>
      <c r="B117" s="4"/>
    </row>
    <row r="118" spans="1:2" x14ac:dyDescent="0.35">
      <c r="A118" s="23" t="s">
        <v>571</v>
      </c>
      <c r="B118" s="4"/>
    </row>
    <row r="119" spans="1:2" x14ac:dyDescent="0.35">
      <c r="A119" s="23" t="s">
        <v>572</v>
      </c>
      <c r="B119" s="4"/>
    </row>
    <row r="120" spans="1:2" x14ac:dyDescent="0.35">
      <c r="A120" s="23" t="s">
        <v>573</v>
      </c>
      <c r="B120" s="4"/>
    </row>
    <row r="121" spans="1:2" x14ac:dyDescent="0.35">
      <c r="A121" s="23" t="s">
        <v>574</v>
      </c>
      <c r="B121" s="4"/>
    </row>
    <row r="122" spans="1:2" x14ac:dyDescent="0.35">
      <c r="A122" s="23" t="s">
        <v>575</v>
      </c>
      <c r="B122" s="4"/>
    </row>
    <row r="123" spans="1:2" x14ac:dyDescent="0.35">
      <c r="A123" s="23" t="s">
        <v>576</v>
      </c>
      <c r="B123" s="4"/>
    </row>
    <row r="124" spans="1:2" x14ac:dyDescent="0.35">
      <c r="A124" s="23" t="s">
        <v>577</v>
      </c>
      <c r="B124" s="4"/>
    </row>
    <row r="125" spans="1:2" x14ac:dyDescent="0.35">
      <c r="A125" s="23" t="s">
        <v>578</v>
      </c>
      <c r="B125" s="4"/>
    </row>
    <row r="126" spans="1:2" x14ac:dyDescent="0.35">
      <c r="A126" s="23" t="s">
        <v>579</v>
      </c>
      <c r="B126" s="4"/>
    </row>
    <row r="127" spans="1:2" x14ac:dyDescent="0.35">
      <c r="A127" s="23" t="s">
        <v>580</v>
      </c>
      <c r="B127" s="4"/>
    </row>
    <row r="128" spans="1:2" x14ac:dyDescent="0.35">
      <c r="A128" s="23" t="s">
        <v>581</v>
      </c>
      <c r="B128" s="4"/>
    </row>
    <row r="129" spans="1:2" x14ac:dyDescent="0.35">
      <c r="A129" s="23" t="s">
        <v>582</v>
      </c>
      <c r="B129" s="4"/>
    </row>
    <row r="130" spans="1:2" x14ac:dyDescent="0.35">
      <c r="A130" s="23" t="s">
        <v>583</v>
      </c>
      <c r="B130" s="4"/>
    </row>
    <row r="131" spans="1:2" x14ac:dyDescent="0.35">
      <c r="A131" s="23" t="s">
        <v>584</v>
      </c>
      <c r="B131" s="4"/>
    </row>
    <row r="132" spans="1:2" x14ac:dyDescent="0.35">
      <c r="A132" s="23" t="s">
        <v>585</v>
      </c>
      <c r="B132" s="4"/>
    </row>
    <row r="133" spans="1:2" x14ac:dyDescent="0.35">
      <c r="A133" s="23" t="s">
        <v>586</v>
      </c>
      <c r="B133" s="4"/>
    </row>
    <row r="134" spans="1:2" x14ac:dyDescent="0.35">
      <c r="A134" s="23" t="s">
        <v>587</v>
      </c>
      <c r="B134" s="4"/>
    </row>
    <row r="135" spans="1:2" x14ac:dyDescent="0.35">
      <c r="A135" s="23" t="s">
        <v>588</v>
      </c>
      <c r="B135" s="4"/>
    </row>
    <row r="136" spans="1:2" x14ac:dyDescent="0.35">
      <c r="A136" s="23" t="s">
        <v>589</v>
      </c>
      <c r="B136" s="4"/>
    </row>
    <row r="137" spans="1:2" x14ac:dyDescent="0.35">
      <c r="A137" s="23" t="s">
        <v>590</v>
      </c>
      <c r="B137" s="4"/>
    </row>
    <row r="138" spans="1:2" x14ac:dyDescent="0.35">
      <c r="A138" s="23" t="s">
        <v>591</v>
      </c>
      <c r="B138" s="4"/>
    </row>
    <row r="139" spans="1:2" x14ac:dyDescent="0.35">
      <c r="A139" s="23" t="s">
        <v>592</v>
      </c>
      <c r="B139" s="4"/>
    </row>
    <row r="140" spans="1:2" x14ac:dyDescent="0.35">
      <c r="A140" s="23" t="s">
        <v>593</v>
      </c>
      <c r="B140" s="4"/>
    </row>
    <row r="141" spans="1:2" x14ac:dyDescent="0.35">
      <c r="A141" s="23" t="s">
        <v>594</v>
      </c>
      <c r="B141" s="4"/>
    </row>
    <row r="142" spans="1:2" x14ac:dyDescent="0.35">
      <c r="A142" s="23" t="s">
        <v>595</v>
      </c>
      <c r="B142" s="4"/>
    </row>
    <row r="143" spans="1:2" x14ac:dyDescent="0.35">
      <c r="A143" s="23" t="s">
        <v>596</v>
      </c>
      <c r="B143" s="4"/>
    </row>
    <row r="144" spans="1:2" x14ac:dyDescent="0.35">
      <c r="A144" s="23" t="s">
        <v>597</v>
      </c>
      <c r="B144" s="4"/>
    </row>
    <row r="145" spans="1:2" x14ac:dyDescent="0.35">
      <c r="A145" s="23" t="s">
        <v>598</v>
      </c>
      <c r="B145" s="4"/>
    </row>
    <row r="146" spans="1:2" x14ac:dyDescent="0.35">
      <c r="A146" s="23" t="s">
        <v>599</v>
      </c>
      <c r="B146" s="4"/>
    </row>
    <row r="147" spans="1:2" x14ac:dyDescent="0.35">
      <c r="A147" s="23" t="s">
        <v>600</v>
      </c>
      <c r="B147" s="4"/>
    </row>
    <row r="148" spans="1:2" x14ac:dyDescent="0.35">
      <c r="A148" s="23" t="s">
        <v>601</v>
      </c>
      <c r="B148" s="4"/>
    </row>
    <row r="149" spans="1:2" x14ac:dyDescent="0.35">
      <c r="A149" s="23" t="s">
        <v>602</v>
      </c>
      <c r="B149" s="4"/>
    </row>
    <row r="150" spans="1:2" x14ac:dyDescent="0.35">
      <c r="A150" s="23" t="s">
        <v>603</v>
      </c>
      <c r="B150" s="4"/>
    </row>
    <row r="151" spans="1:2" x14ac:dyDescent="0.35">
      <c r="A151" s="23" t="s">
        <v>604</v>
      </c>
      <c r="B151" s="4"/>
    </row>
    <row r="152" spans="1:2" x14ac:dyDescent="0.35">
      <c r="A152" s="23" t="s">
        <v>605</v>
      </c>
      <c r="B152" s="4"/>
    </row>
    <row r="153" spans="1:2" x14ac:dyDescent="0.35">
      <c r="A153" s="23" t="s">
        <v>606</v>
      </c>
      <c r="B153" s="4"/>
    </row>
    <row r="154" spans="1:2" x14ac:dyDescent="0.35">
      <c r="A154" s="23" t="s">
        <v>607</v>
      </c>
      <c r="B154" s="4"/>
    </row>
    <row r="155" spans="1:2" x14ac:dyDescent="0.35">
      <c r="A155" s="23" t="s">
        <v>608</v>
      </c>
      <c r="B155" s="4"/>
    </row>
    <row r="156" spans="1:2" x14ac:dyDescent="0.35">
      <c r="A156" s="23" t="s">
        <v>609</v>
      </c>
      <c r="B156" s="4"/>
    </row>
    <row r="157" spans="1:2" x14ac:dyDescent="0.35">
      <c r="A157" s="23" t="s">
        <v>610</v>
      </c>
      <c r="B157" s="4"/>
    </row>
    <row r="158" spans="1:2" x14ac:dyDescent="0.35">
      <c r="A158" s="23" t="s">
        <v>611</v>
      </c>
      <c r="B158" s="4"/>
    </row>
    <row r="159" spans="1:2" x14ac:dyDescent="0.35">
      <c r="A159" s="23" t="s">
        <v>612</v>
      </c>
      <c r="B159" s="4"/>
    </row>
    <row r="160" spans="1:2" x14ac:dyDescent="0.35">
      <c r="A160" s="23" t="s">
        <v>613</v>
      </c>
      <c r="B160" s="4"/>
    </row>
    <row r="161" spans="1:2" x14ac:dyDescent="0.35">
      <c r="A161" s="23" t="s">
        <v>614</v>
      </c>
      <c r="B161" s="4"/>
    </row>
    <row r="162" spans="1:2" x14ac:dyDescent="0.35">
      <c r="A162" s="23" t="s">
        <v>615</v>
      </c>
      <c r="B162" s="4"/>
    </row>
    <row r="163" spans="1:2" x14ac:dyDescent="0.35">
      <c r="A163" s="23" t="s">
        <v>616</v>
      </c>
      <c r="B163" s="4"/>
    </row>
    <row r="164" spans="1:2" x14ac:dyDescent="0.35">
      <c r="A164" s="23" t="s">
        <v>617</v>
      </c>
      <c r="B164" s="4"/>
    </row>
    <row r="165" spans="1:2" x14ac:dyDescent="0.35">
      <c r="A165" s="23" t="s">
        <v>618</v>
      </c>
      <c r="B165" s="4"/>
    </row>
    <row r="166" spans="1:2" x14ac:dyDescent="0.35">
      <c r="A166" s="23" t="s">
        <v>619</v>
      </c>
      <c r="B166" s="4"/>
    </row>
    <row r="167" spans="1:2" x14ac:dyDescent="0.35">
      <c r="A167" s="23" t="s">
        <v>620</v>
      </c>
      <c r="B167" s="4"/>
    </row>
    <row r="168" spans="1:2" x14ac:dyDescent="0.35">
      <c r="A168" s="23" t="s">
        <v>621</v>
      </c>
      <c r="B168" s="4"/>
    </row>
    <row r="169" spans="1:2" x14ac:dyDescent="0.35">
      <c r="A169" s="23" t="s">
        <v>622</v>
      </c>
      <c r="B169" s="4"/>
    </row>
    <row r="170" spans="1:2" x14ac:dyDescent="0.35">
      <c r="A170" s="23" t="s">
        <v>623</v>
      </c>
      <c r="B170" s="4"/>
    </row>
    <row r="171" spans="1:2" x14ac:dyDescent="0.35">
      <c r="A171" s="23" t="s">
        <v>624</v>
      </c>
      <c r="B171" s="4"/>
    </row>
    <row r="172" spans="1:2" x14ac:dyDescent="0.35">
      <c r="A172" s="23" t="s">
        <v>625</v>
      </c>
      <c r="B172" s="4"/>
    </row>
    <row r="173" spans="1:2" x14ac:dyDescent="0.35">
      <c r="A173" s="23" t="s">
        <v>626</v>
      </c>
      <c r="B173" s="4"/>
    </row>
    <row r="174" spans="1:2" x14ac:dyDescent="0.35">
      <c r="A174" s="23" t="s">
        <v>627</v>
      </c>
      <c r="B174" s="4"/>
    </row>
    <row r="175" spans="1:2" x14ac:dyDescent="0.35">
      <c r="A175" s="23" t="s">
        <v>628</v>
      </c>
      <c r="B175" s="4"/>
    </row>
    <row r="176" spans="1:2" x14ac:dyDescent="0.35">
      <c r="A176" s="23" t="s">
        <v>629</v>
      </c>
      <c r="B176" s="4"/>
    </row>
    <row r="177" spans="1:2" x14ac:dyDescent="0.35">
      <c r="A177" s="23" t="s">
        <v>630</v>
      </c>
      <c r="B177" s="4"/>
    </row>
    <row r="178" spans="1:2" x14ac:dyDescent="0.35">
      <c r="A178" s="23" t="s">
        <v>631</v>
      </c>
      <c r="B178" s="4"/>
    </row>
    <row r="179" spans="1:2" x14ac:dyDescent="0.35">
      <c r="A179" s="23" t="s">
        <v>632</v>
      </c>
      <c r="B179" s="4"/>
    </row>
    <row r="180" spans="1:2" x14ac:dyDescent="0.35">
      <c r="A180" s="23" t="s">
        <v>633</v>
      </c>
      <c r="B180" s="4"/>
    </row>
    <row r="181" spans="1:2" x14ac:dyDescent="0.35">
      <c r="A181" s="23" t="s">
        <v>634</v>
      </c>
      <c r="B181" s="4"/>
    </row>
    <row r="182" spans="1:2" x14ac:dyDescent="0.35">
      <c r="A182" s="23" t="s">
        <v>635</v>
      </c>
      <c r="B182" s="4"/>
    </row>
    <row r="183" spans="1:2" x14ac:dyDescent="0.35">
      <c r="A183" s="23" t="s">
        <v>636</v>
      </c>
      <c r="B183" s="4"/>
    </row>
    <row r="184" spans="1:2" x14ac:dyDescent="0.35">
      <c r="A184" s="23" t="s">
        <v>637</v>
      </c>
      <c r="B184" s="4"/>
    </row>
    <row r="185" spans="1:2" x14ac:dyDescent="0.35">
      <c r="A185" s="23" t="s">
        <v>638</v>
      </c>
      <c r="B185" s="4"/>
    </row>
    <row r="186" spans="1:2" x14ac:dyDescent="0.35">
      <c r="A186" s="23" t="s">
        <v>639</v>
      </c>
      <c r="B186" s="4"/>
    </row>
    <row r="187" spans="1:2" x14ac:dyDescent="0.35">
      <c r="A187" s="23" t="s">
        <v>640</v>
      </c>
      <c r="B187" s="4"/>
    </row>
    <row r="188" spans="1:2" x14ac:dyDescent="0.35">
      <c r="A188" s="23" t="s">
        <v>641</v>
      </c>
      <c r="B188" s="4"/>
    </row>
    <row r="189" spans="1:2" x14ac:dyDescent="0.35">
      <c r="A189" s="23" t="s">
        <v>642</v>
      </c>
      <c r="B189" s="4"/>
    </row>
    <row r="190" spans="1:2" x14ac:dyDescent="0.35">
      <c r="A190" s="23" t="s">
        <v>643</v>
      </c>
      <c r="B190" s="4"/>
    </row>
    <row r="191" spans="1:2" x14ac:dyDescent="0.35">
      <c r="A191" s="23" t="s">
        <v>644</v>
      </c>
      <c r="B191" s="4"/>
    </row>
    <row r="192" spans="1:2" x14ac:dyDescent="0.35">
      <c r="A192" s="23" t="s">
        <v>645</v>
      </c>
      <c r="B192" s="4"/>
    </row>
    <row r="193" spans="1:2" x14ac:dyDescent="0.35">
      <c r="A193" s="23" t="s">
        <v>646</v>
      </c>
      <c r="B193" s="4"/>
    </row>
    <row r="194" spans="1:2" x14ac:dyDescent="0.35">
      <c r="A194" s="23" t="s">
        <v>647</v>
      </c>
      <c r="B194" s="4"/>
    </row>
    <row r="195" spans="1:2" x14ac:dyDescent="0.35">
      <c r="A195" s="23" t="s">
        <v>648</v>
      </c>
      <c r="B195" s="4"/>
    </row>
    <row r="196" spans="1:2" x14ac:dyDescent="0.35">
      <c r="A196" s="23" t="s">
        <v>649</v>
      </c>
      <c r="B196" s="4"/>
    </row>
    <row r="197" spans="1:2" x14ac:dyDescent="0.35">
      <c r="A197" s="23" t="s">
        <v>650</v>
      </c>
      <c r="B197" s="4"/>
    </row>
    <row r="198" spans="1:2" ht="15" thickBot="1" x14ac:dyDescent="0.4">
      <c r="A198" s="24" t="s">
        <v>651</v>
      </c>
      <c r="B198" s="4"/>
    </row>
  </sheetData>
  <sheetProtection algorithmName="SHA-512" hashValue="KbzxK1ylh2QHxgp+DMXi4psEpJNdSXDPWnUIk5XMXGe3EZUJk2VPpVvJgaWzx0szeFW0pEXrPzYC3mqMhkUSig==" saltValue="YCccmNfCxDUKU4Q09DsAHA==" spinCount="100000" sheet="1" objects="1" scenarios="1"/>
  <mergeCells count="2">
    <mergeCell ref="U2:V2"/>
    <mergeCell ref="U8:V8"/>
  </mergeCells>
  <conditionalFormatting sqref="C32">
    <cfRule type="expression" priority="2">
      <formula>"(&gt;1,1)E(SE+'2a.Audit Plan'!$E$33='Hidden Lists'!$E$3)"</formula>
    </cfRule>
  </conditionalFormatting>
  <conditionalFormatting sqref="C40">
    <cfRule type="expression" priority="1">
      <formula>"(&gt;1,1)E(SE+'2a.Audit Plan'!$E$33='Hidden Lists'!$E$3)"</formula>
    </cfRule>
  </conditionalFormatting>
  <conditionalFormatting sqref="D19 C20 D24 C25">
    <cfRule type="expression" priority="4">
      <formula>"(&gt;1,1)E(SE+'2a.Audit Plan'!$E$33='Hidden Lists'!$E$3)"</formula>
    </cfRule>
  </conditionalFormatting>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237e1cb-b423-4f78-bee9-d36b9b38daee" xsi:nil="true"/>
    <TaxCatchAll xmlns="e73622c4-136b-4675-95da-e5d26a46cb91" xsi:nil="true"/>
    <lcf76f155ced4ddcb4097134ff3c332f xmlns="d237e1cb-b423-4f78-bee9-d36b9b38dae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7E0036CE6A3541B3AB760440CA990C" ma:contentTypeVersion="19" ma:contentTypeDescription="Create a new document." ma:contentTypeScope="" ma:versionID="ded60c9966abc08e3f3bdef028185a9e">
  <xsd:schema xmlns:xsd="http://www.w3.org/2001/XMLSchema" xmlns:xs="http://www.w3.org/2001/XMLSchema" xmlns:p="http://schemas.microsoft.com/office/2006/metadata/properties" xmlns:ns2="e73622c4-136b-4675-95da-e5d26a46cb91" xmlns:ns3="d237e1cb-b423-4f78-bee9-d36b9b38daee" targetNamespace="http://schemas.microsoft.com/office/2006/metadata/properties" ma:root="true" ma:fieldsID="e46a8a3a3d2ae6fcc2559113c71a650b" ns2:_="" ns3:_="">
    <xsd:import namespace="e73622c4-136b-4675-95da-e5d26a46cb91"/>
    <xsd:import namespace="d237e1cb-b423-4f78-bee9-d36b9b38da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622c4-136b-4675-95da-e5d26a46cb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f124d5-ef80-4202-9aa5-f4a130a4a7c4}" ma:internalName="TaxCatchAll" ma:showField="CatchAllData" ma:web="e73622c4-136b-4675-95da-e5d26a46cb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37e1cb-b423-4f78-bee9-d36b9b38da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c7e46e6-79dd-420e-99dc-c75ba4a29b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g D A A B Q S w M E F A A C A A g A L U p j U f R H W v 2 o A A A A + Q A A A B I A H A B D b 2 5 m a W c v U G F j a 2 F n Z S 5 4 b W w g o h g A K K A U A A A A A A A A A A A A A A A A A A A A A A A A A A A A h Y / R C o I w G I V f R X b v N i e t k N 8 J d Z s Q B d G t 6 N K R T n G z + W 5 d 9 E i 9 Q k J Z 3 X V 5 D t + B 7 z x u d 0 j G p v a u s j e q 1 T E K M E W e 1 H l b K F 3 G a L B n f 4 U S A b s s v 2 S l 9 C Z Y m 2 g 0 K k a V t V 1 E i H M O u x C 3 f U k Y p Q E 5 p d t D X s k m 8 5 U 2 N t O 5 R J 9 V 8 X + F B B x f M o J h z v E i X H I c c M a A z D 2 k S n 8 Z N i l j C u S n h M 1 Q 2 6 G X o r P + e g 9 k j k D e N 8 Q T U E s D B B Q A A g A I A C 1 K Y 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S m N R K I p H u A 4 A A A A R A A A A E w A c A E Z v c m 1 1 b G F z L 1 N l Y 3 R p b 2 4 x L m 0 g o h g A K K A U A A A A A A A A A A A A A A A A A A A A A A A A A A A A K 0 5 N L s n M z 1 M I h t C G 1 g B Q S w E C L Q A U A A I A C A A t S m N R 9 E d a / a g A A A D 5 A A A A E g A A A A A A A A A A A A A A A A A A A A A A Q 2 9 u Z m l n L 1 B h Y 2 t h Z 2 U u e G 1 s U E s B A i 0 A F A A C A A g A L U p j U Q / K 6 a u k A A A A 6 Q A A A B M A A A A A A A A A A A A A A A A A 9 A A A A F t D b 2 5 0 Z W 5 0 X 1 R 5 c G V z X S 5 4 b W x Q S w E C L Q A U A A I A C A A t S m N 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x i O q X T 1 O P 0 6 k o v A + c j 5 F / Q A A A A A C A A A A A A A Q Z g A A A A E A A C A A A A C p 3 o I / 8 N p 4 1 9 P U Y s b j b j Y H W N x y X s x T p s W U K x N b t G v v r w A A A A A O g A A A A A I A A C A A A A B v N 8 L e 2 o a / K s e J 6 u y t X y P f 4 3 l C P q n G 3 + i E w H J u Y 9 l j F 1 A A A A B o 5 S c j w J r z x W t u m q L j z W y i n l 8 1 J k h h 9 o r R 1 P P W K u r a t j L c Y u G F f R E a t n o L 4 m H B N / Y F n N 4 v T b C 8 t G 7 u 2 2 b p k s z Q 5 E z 1 s / S n I C w 2 B J R s a H b k U k A A A A D w A X t T 5 K s q l 5 2 U V j M x k + A K c N 7 m C Y A L n c m W L q v z t d B 5 x z I 6 L e U K e f I y L g H r w a U b + P 3 R z G y v N B A B s j P g W j Y 9 4 o c 7 < / 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A9FF93-9281-4375-96FE-1D9C29713941}">
  <ds:schemaRefs>
    <ds:schemaRef ds:uri="http://schemas.microsoft.com/office/2006/metadata/properties"/>
    <ds:schemaRef ds:uri="http://schemas.microsoft.com/office/infopath/2007/PartnerControls"/>
    <ds:schemaRef ds:uri="d237e1cb-b423-4f78-bee9-d36b9b38daee"/>
    <ds:schemaRef ds:uri="e73622c4-136b-4675-95da-e5d26a46cb91"/>
  </ds:schemaRefs>
</ds:datastoreItem>
</file>

<file path=customXml/itemProps2.xml><?xml version="1.0" encoding="utf-8"?>
<ds:datastoreItem xmlns:ds="http://schemas.openxmlformats.org/officeDocument/2006/customXml" ds:itemID="{0AA7BC42-F1BC-4DA4-9101-7EF9980BCD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622c4-136b-4675-95da-e5d26a46cb91"/>
    <ds:schemaRef ds:uri="d237e1cb-b423-4f78-bee9-d36b9b38d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8D8B8D-A6B3-4C07-9E21-EA517DF6B766}">
  <ds:schemaRefs>
    <ds:schemaRef ds:uri="http://schemas.microsoft.com/DataMashup"/>
  </ds:schemaRefs>
</ds:datastoreItem>
</file>

<file path=customXml/itemProps4.xml><?xml version="1.0" encoding="utf-8"?>
<ds:datastoreItem xmlns:ds="http://schemas.openxmlformats.org/officeDocument/2006/customXml" ds:itemID="{9D24DC4A-B66A-4C20-A854-7E5A647DA0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Coverpage</vt:lpstr>
      <vt:lpstr>Guidance</vt:lpstr>
      <vt:lpstr>1.Application Form</vt:lpstr>
      <vt:lpstr>2.Audit Plan</vt:lpstr>
      <vt:lpstr>2a.Risk Assessment</vt:lpstr>
      <vt:lpstr>2b.Duration</vt:lpstr>
      <vt:lpstr>3.Audit Summary</vt:lpstr>
      <vt:lpstr>4.Monitoring</vt:lpstr>
      <vt:lpstr>Cocoa</vt:lpstr>
      <vt:lpstr>Coffee</vt:lpstr>
      <vt:lpstr>Farm</vt:lpstr>
      <vt:lpstr>Flower</vt:lpstr>
      <vt:lpstr>Fruit</vt:lpstr>
      <vt:lpstr>Herbs</vt:lpstr>
      <vt:lpstr>Nuts</vt:lpstr>
      <vt:lpstr>SupplyChain</vt:lpstr>
      <vt:lpstr>Tea</vt:lpstr>
      <vt:lpstr>Vegetable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Cassio Souza</dc:creator>
  <cp:keywords/>
  <dc:description/>
  <cp:lastModifiedBy>Andrea Valenzuela</cp:lastModifiedBy>
  <cp:revision/>
  <dcterms:created xsi:type="dcterms:W3CDTF">2020-09-14T20:11:57Z</dcterms:created>
  <dcterms:modified xsi:type="dcterms:W3CDTF">2023-08-31T04:30:10Z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0x0101008B7E0036CE6A3541B3AB760440CA990C</vt:lpwstr>
  </property>
  <property fmtid="{D5CDD505-2E9C-101B-9397-08002B2CF9AE}" pid="3" name="MediaServiceImageTags">
    <vt:lpwstr/>
  </property>
</Properties>
</file>